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3" documentId="13_ncr:6000b_{1B691064-8D55-4A94-99AE-26998A335811}" xr6:coauthVersionLast="47" xr6:coauthVersionMax="47" xr10:uidLastSave="{0EB90194-FED2-4264-BBDF-547165017F32}"/>
  <bookViews>
    <workbookView minimized="1" xWindow="1860" yWindow="1860" windowWidth="12075" windowHeight="13980" firstSheet="1" activeTab="1" xr2:uid="{00000000-000D-0000-FFFF-FFFF00000000}"/>
  </bookViews>
  <sheets>
    <sheet name="SaldoFacturasPendientesAntigued" sheetId="1" state="hidden" r:id="rId1"/>
    <sheet name="AGOSTO 2021" sheetId="2" r:id="rId2"/>
    <sheet name="RESUMEN" sheetId="5" r:id="rId3"/>
    <sheet name="Hoja2" sheetId="51" r:id="rId4"/>
    <sheet name="INFORME" sheetId="3" state="hidden" r:id="rId5"/>
  </sheets>
  <externalReferences>
    <externalReference r:id="rId6"/>
  </externalReferences>
  <definedNames>
    <definedName name="_xlnm._FilterDatabase" localSheetId="1" hidden="1">'AGOSTO 2021'!$B$6:$G$6</definedName>
    <definedName name="_xlnm.Print_Titles" localSheetId="1">'AGOSTO 2021'!$1:$6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10" i="5"/>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F41" i="2"/>
  <c r="C8" i="5" s="1"/>
  <c r="G9867" i="1"/>
  <c r="H9867" i="1"/>
  <c r="I9867" i="1"/>
  <c r="J9867" i="1"/>
  <c r="K9867" i="1"/>
  <c r="L9867" i="1"/>
  <c r="C5" i="51"/>
  <c r="C13" i="51"/>
  <c r="C17" i="51"/>
  <c r="C20" i="51"/>
  <c r="C32" i="51"/>
  <c r="D21" i="5" l="1"/>
  <c r="B21" i="5"/>
  <c r="F19" i="5"/>
  <c r="D19" i="5"/>
  <c r="F21" i="5" s="1"/>
  <c r="B19" i="5"/>
  <c r="C12" i="5"/>
</calcChain>
</file>

<file path=xl/sharedStrings.xml><?xml version="1.0" encoding="utf-8"?>
<sst xmlns="http://schemas.openxmlformats.org/spreadsheetml/2006/main" count="39620" uniqueCount="28484">
  <si>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</si>
  <si>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</si>
  <si>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</si>
  <si>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</si>
  <si>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</si>
  <si>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</si>
  <si>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</si>
  <si>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</si>
  <si>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</si>
  <si>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</si>
  <si>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</si>
  <si>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</si>
  <si>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</si>
  <si>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</si>
  <si>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</si>
  <si>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</si>
  <si>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</si>
  <si>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</si>
  <si>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</si>
  <si>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</si>
  <si>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</si>
  <si>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</si>
  <si>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</si>
  <si>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</si>
  <si>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</si>
  <si>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</si>
  <si>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</si>
  <si>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</si>
  <si>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</si>
  <si>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</si>
  <si>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</si>
  <si>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</si>
  <si>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</si>
  <si>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</si>
  <si>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</si>
  <si>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</si>
  <si>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</si>
  <si>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</si>
  <si>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</si>
  <si>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</si>
  <si>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</si>
  <si>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</si>
  <si>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</si>
  <si>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</si>
  <si>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</si>
  <si>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</si>
  <si>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</si>
  <si>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</si>
  <si>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</si>
  <si>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</si>
  <si>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</si>
  <si>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</si>
  <si>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</si>
  <si>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</si>
  <si>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</si>
  <si>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</si>
  <si>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</si>
  <si>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</si>
  <si>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</si>
  <si>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</si>
  <si>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</si>
  <si>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</si>
  <si>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</si>
  <si>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</si>
  <si>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</si>
  <si>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</si>
  <si>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</si>
  <si>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</si>
  <si>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</si>
  <si>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</si>
  <si>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</si>
  <si>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</si>
  <si>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</si>
  <si>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</si>
  <si>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</si>
  <si>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</si>
  <si>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</si>
  <si>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</si>
  <si>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</si>
  <si>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</si>
  <si>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</si>
  <si>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</si>
  <si>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</si>
  <si>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</si>
  <si>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</si>
  <si>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</si>
  <si>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</si>
  <si>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</si>
  <si>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</si>
  <si>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</si>
  <si>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</si>
  <si>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</si>
  <si>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</si>
  <si>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</si>
  <si>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</si>
  <si>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</si>
  <si>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</si>
  <si>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</si>
  <si>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</si>
  <si>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</si>
  <si>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</si>
  <si>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</si>
  <si>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</si>
  <si>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</si>
  <si>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</si>
  <si>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</si>
  <si>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</si>
  <si>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</si>
  <si>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</si>
  <si>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</si>
  <si>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</si>
  <si>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</si>
  <si>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</si>
  <si>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</si>
  <si>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</si>
  <si>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</si>
  <si>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</si>
  <si>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</si>
  <si>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</si>
  <si>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</si>
  <si>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</si>
  <si>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</si>
  <si>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</si>
  <si>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</si>
  <si>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</si>
  <si>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</si>
  <si>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</si>
  <si>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</si>
  <si>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</si>
  <si>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</si>
  <si>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</si>
  <si>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</si>
  <si>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</si>
  <si>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</si>
  <si>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</si>
  <si>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</si>
  <si>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</si>
  <si>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</si>
  <si>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</si>
  <si>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</si>
  <si>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</si>
  <si>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</si>
  <si>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</si>
  <si>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</si>
  <si>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</si>
  <si>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</si>
  <si>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</si>
  <si>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</si>
  <si>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</si>
  <si>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</si>
  <si>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</si>
  <si>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</si>
  <si>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</si>
  <si>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</si>
  <si>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</si>
  <si>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</si>
  <si>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</si>
  <si>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</si>
  <si>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</si>
  <si>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</si>
  <si>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</si>
  <si>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</si>
  <si>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</si>
  <si>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</si>
  <si>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</si>
  <si>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</si>
  <si>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</si>
  <si>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</si>
  <si>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</si>
  <si>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</si>
  <si>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</si>
  <si>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</si>
  <si>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</si>
  <si>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</si>
  <si>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</si>
  <si>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</si>
  <si>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</si>
  <si>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</si>
  <si>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</si>
  <si>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</si>
  <si>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</si>
  <si>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</si>
  <si>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</si>
  <si>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</si>
  <si>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</si>
  <si>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</si>
  <si>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</si>
  <si>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</si>
  <si>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</si>
  <si>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</si>
  <si>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</si>
  <si>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</si>
  <si>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</si>
  <si>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</si>
  <si>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</si>
  <si>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</si>
  <si>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</si>
  <si>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</si>
  <si>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</si>
  <si>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</si>
  <si>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</si>
  <si>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</si>
  <si>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</si>
  <si>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</si>
  <si>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</si>
  <si>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</si>
  <si>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</si>
  <si>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</si>
  <si>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</si>
  <si>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</si>
  <si>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</si>
  <si>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</si>
  <si>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</si>
  <si>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</si>
  <si>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</si>
  <si>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</si>
  <si>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</si>
  <si>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</si>
  <si>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</si>
  <si>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</si>
  <si>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</si>
  <si>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</si>
  <si>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</si>
  <si>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</si>
  <si>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</si>
  <si>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</si>
  <si>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</si>
  <si>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</si>
  <si>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</si>
  <si>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</si>
  <si>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</si>
  <si>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</si>
  <si>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</si>
  <si>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</si>
  <si>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</si>
  <si>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</si>
  <si>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</si>
  <si>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</si>
  <si>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</si>
  <si>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</si>
  <si>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</si>
  <si>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</si>
  <si>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</si>
  <si>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</si>
  <si>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</si>
  <si>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</si>
  <si>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</si>
  <si>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</si>
  <si>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</si>
  <si>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</si>
  <si>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</si>
  <si>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</si>
  <si>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</si>
  <si>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</si>
  <si>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</si>
  <si>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</si>
  <si>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</si>
  <si>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</si>
  <si>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</si>
  <si>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</si>
  <si>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</si>
  <si>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</si>
  <si>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</si>
  <si>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</si>
  <si>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</si>
  <si>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</si>
  <si>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</si>
  <si>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</si>
  <si>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</si>
  <si>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</si>
  <si>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</si>
  <si>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</si>
  <si>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</si>
  <si>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</si>
  <si>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</si>
  <si>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</si>
  <si>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</si>
  <si>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</si>
  <si>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</si>
  <si>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</si>
  <si>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</si>
  <si>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</si>
  <si>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</si>
  <si>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</si>
  <si>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</si>
  <si>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</si>
  <si>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</si>
  <si>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</si>
  <si>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</si>
  <si>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</si>
  <si>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</si>
  <si>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</si>
  <si>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</si>
  <si>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</si>
  <si>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</si>
  <si>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</si>
  <si>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</si>
  <si>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</si>
  <si>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</si>
  <si>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</si>
  <si>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</si>
  <si>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</si>
  <si>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</si>
  <si>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</si>
  <si>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</si>
  <si>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</si>
  <si>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</si>
  <si>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</si>
  <si>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</si>
  <si>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</si>
  <si>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</si>
  <si>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</si>
  <si>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</si>
  <si>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</si>
  <si>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</si>
  <si>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</si>
  <si>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</si>
  <si>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</si>
  <si>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</si>
  <si>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</si>
  <si>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</si>
  <si>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</si>
  <si>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</si>
  <si>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</si>
  <si>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</si>
  <si>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</si>
  <si>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</si>
  <si>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</si>
  <si>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</si>
  <si>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</si>
  <si>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</si>
  <si>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</si>
  <si>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</si>
  <si>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</si>
  <si>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</si>
  <si>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</si>
  <si>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</si>
  <si>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</si>
  <si>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</si>
  <si>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</si>
  <si>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</si>
  <si>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</si>
  <si>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</si>
  <si>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</si>
  <si>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</si>
  <si>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</si>
  <si>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</si>
  <si>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</si>
  <si>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</si>
  <si>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</si>
  <si>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</si>
  <si>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</si>
  <si>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</si>
  <si>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</si>
  <si>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</si>
  <si>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</si>
  <si>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</si>
  <si>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</si>
  <si>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</si>
  <si>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</si>
  <si>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</si>
  <si>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</si>
  <si>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</si>
  <si>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</si>
  <si>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</si>
  <si>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</si>
  <si>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</si>
  <si>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</si>
  <si>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</si>
  <si>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</si>
  <si>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</si>
  <si>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</si>
  <si>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</si>
  <si>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</si>
  <si>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</si>
  <si>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</si>
  <si>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</si>
  <si>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</si>
  <si>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</si>
  <si>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</si>
  <si>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</si>
  <si>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</si>
  <si>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</si>
  <si>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</si>
  <si>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</si>
  <si>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</si>
  <si>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</si>
  <si>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</si>
  <si>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</si>
  <si>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</si>
  <si>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</si>
  <si>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</si>
  <si>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</si>
  <si>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</si>
  <si>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</si>
  <si>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</si>
  <si>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</si>
  <si>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</si>
  <si>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</si>
  <si>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</si>
  <si>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</si>
  <si>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</si>
  <si>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</si>
  <si>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</si>
  <si>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</si>
  <si>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</si>
  <si>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</si>
  <si>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</si>
  <si>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</si>
  <si>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</si>
  <si>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</si>
  <si>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</si>
  <si>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</si>
  <si>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</si>
  <si>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</si>
  <si>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</si>
  <si>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</si>
  <si>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</si>
  <si>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</si>
  <si>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</si>
  <si>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</si>
  <si>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</si>
  <si>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</si>
  <si>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</si>
  <si>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</si>
  <si>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</si>
  <si>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</si>
  <si>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</si>
  <si>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</si>
  <si>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</si>
  <si>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</si>
  <si>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</si>
  <si>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</si>
  <si>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</si>
  <si>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</si>
  <si>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</si>
  <si>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</si>
  <si>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</si>
  <si>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</si>
  <si>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</si>
  <si>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</si>
  <si>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</si>
  <si>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</si>
  <si>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</si>
  <si>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</si>
  <si>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</si>
  <si>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</si>
  <si>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</si>
  <si>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</si>
  <si>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</si>
  <si>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</si>
  <si>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</si>
  <si>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</si>
  <si>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</si>
  <si>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</si>
  <si>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</si>
  <si>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</si>
  <si>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</si>
  <si>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</si>
  <si>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</si>
  <si>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</si>
  <si>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</si>
  <si>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</si>
  <si>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</si>
  <si>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</si>
  <si>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</si>
  <si>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</si>
  <si>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</si>
  <si>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</si>
  <si>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</si>
  <si>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</si>
  <si>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</si>
  <si>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</si>
  <si>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</si>
  <si>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</si>
  <si>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</si>
  <si>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</si>
  <si>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</si>
  <si>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</si>
  <si>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</si>
  <si>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</si>
  <si>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</si>
  <si>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</si>
  <si>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</si>
  <si>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</si>
  <si>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</si>
  <si>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</si>
  <si>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</si>
  <si>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</si>
  <si>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</si>
  <si>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</si>
  <si>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</si>
  <si>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</si>
  <si>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</si>
  <si>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</si>
  <si>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</si>
  <si>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</si>
  <si>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</si>
  <si>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</si>
  <si>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</si>
  <si>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</si>
  <si>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</si>
  <si>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</si>
  <si>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</si>
  <si>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</si>
  <si>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</si>
  <si>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</si>
  <si>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</si>
  <si>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</si>
  <si>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</si>
  <si>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</si>
  <si>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</si>
  <si>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</si>
  <si>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</si>
  <si>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</si>
  <si>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</si>
  <si>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</si>
  <si>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</si>
  <si>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</si>
  <si>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</si>
  <si>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</si>
  <si>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</si>
  <si>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</si>
  <si>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</si>
  <si>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</si>
  <si>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</si>
  <si>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</si>
  <si>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</si>
  <si>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</si>
  <si>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</si>
  <si>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</si>
  <si>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</si>
  <si>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</si>
  <si>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</si>
  <si>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</si>
  <si>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</si>
  <si>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</si>
  <si>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</si>
  <si>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</si>
  <si>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</si>
  <si>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</si>
  <si>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</si>
  <si>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</si>
  <si>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</si>
  <si>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</si>
  <si>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</si>
  <si>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</si>
  <si>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</si>
  <si>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</si>
  <si>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</si>
  <si>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</si>
  <si>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</si>
  <si>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</si>
  <si>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</si>
  <si>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</si>
  <si>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</si>
  <si>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</si>
  <si>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</si>
  <si>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</si>
  <si>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</si>
  <si>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</si>
  <si>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</si>
  <si>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</si>
  <si>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</si>
  <si>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</si>
  <si>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</si>
  <si>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</si>
  <si>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</si>
  <si>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</si>
  <si>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</si>
  <si>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</si>
  <si>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</si>
  <si>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</si>
  <si>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</si>
  <si>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</si>
  <si>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</si>
  <si>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</si>
  <si>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</si>
  <si>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</si>
  <si>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</si>
  <si>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</si>
  <si>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</si>
  <si>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</si>
  <si>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</si>
  <si>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</si>
  <si>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</si>
  <si>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</si>
  <si>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</si>
  <si>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</si>
  <si>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</si>
  <si>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</si>
  <si>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</si>
  <si>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</si>
  <si>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</si>
  <si>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</si>
  <si>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</si>
  <si>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</si>
  <si>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</si>
  <si>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</si>
  <si>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</si>
  <si>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</si>
  <si>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</si>
  <si>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</si>
  <si>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</si>
  <si>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</si>
  <si>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</si>
  <si>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</si>
  <si>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</si>
  <si>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</si>
  <si>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</si>
  <si>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</si>
  <si>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</si>
  <si>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</si>
  <si>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</si>
  <si>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</si>
  <si>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</si>
  <si>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</si>
  <si>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</si>
  <si>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</si>
  <si>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</si>
  <si>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</si>
  <si>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</si>
  <si>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</si>
  <si>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</si>
  <si>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</si>
  <si>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</si>
  <si>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</si>
  <si>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</si>
  <si>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</si>
  <si>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</si>
  <si>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</si>
  <si>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</si>
  <si>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</si>
  <si>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</si>
  <si>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</si>
  <si>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</si>
  <si>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</si>
  <si>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</si>
  <si>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</si>
  <si>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</si>
  <si>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</si>
  <si>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</si>
  <si>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</si>
  <si>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</si>
  <si>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</si>
  <si>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</si>
  <si>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</si>
  <si>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</si>
  <si>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</si>
  <si>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</si>
  <si>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</si>
  <si>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</si>
  <si>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</si>
  <si>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</si>
  <si>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</si>
  <si>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</si>
  <si>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</si>
  <si>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</si>
  <si>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</si>
  <si>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</si>
  <si>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</si>
  <si>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</si>
  <si>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</si>
  <si>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</si>
  <si>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</si>
  <si>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</si>
  <si>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</si>
  <si>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</si>
  <si>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</si>
  <si>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</si>
  <si>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</si>
  <si>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</si>
  <si>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</si>
  <si>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</si>
  <si>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</si>
  <si>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</si>
  <si>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</si>
  <si>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</si>
  <si>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</si>
  <si>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</si>
  <si>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</si>
  <si>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</si>
  <si>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</si>
  <si>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</si>
  <si>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</si>
  <si>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</si>
  <si>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</si>
  <si>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</si>
  <si>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</si>
  <si>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</si>
  <si>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</si>
  <si>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</si>
  <si>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</si>
  <si>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</si>
  <si>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</si>
  <si>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</si>
  <si>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</si>
  <si>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</si>
  <si>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</si>
  <si>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</si>
  <si>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</si>
  <si>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</si>
  <si>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</si>
  <si>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</si>
  <si>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</si>
  <si>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</si>
  <si>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</si>
  <si>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</si>
  <si>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</si>
  <si>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</si>
  <si>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</si>
  <si>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</si>
  <si>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</si>
  <si>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</si>
  <si>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</si>
  <si>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</si>
  <si>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</si>
  <si>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</si>
  <si>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</si>
  <si>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</si>
  <si>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</si>
  <si>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</si>
  <si>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</si>
  <si>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</si>
  <si>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</si>
  <si>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</si>
  <si>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</si>
  <si>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</si>
  <si>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</si>
  <si>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</si>
  <si>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</si>
  <si>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</si>
  <si>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</si>
  <si>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</si>
  <si>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</si>
  <si>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</si>
  <si>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</si>
  <si>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</si>
  <si>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</si>
  <si>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</si>
  <si>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</si>
  <si>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</si>
  <si>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</si>
  <si>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</si>
  <si>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</si>
  <si>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</si>
  <si>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</si>
  <si>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</si>
  <si>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</si>
  <si>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</si>
  <si>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</si>
  <si>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</si>
  <si>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</si>
  <si>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</si>
  <si>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</si>
  <si>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</si>
  <si>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</si>
  <si>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</si>
  <si>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</si>
  <si>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</si>
  <si>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</si>
  <si>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</si>
  <si>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</si>
  <si>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</si>
  <si>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</si>
  <si>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</si>
  <si>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</si>
  <si>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</si>
  <si>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</si>
  <si>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</si>
  <si>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</si>
  <si>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</si>
  <si>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</si>
  <si>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</si>
  <si>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</si>
  <si>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</si>
  <si>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</si>
  <si>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</si>
  <si>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</si>
  <si>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</si>
  <si>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</si>
  <si>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</si>
  <si>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</si>
  <si>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</si>
  <si>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</si>
  <si>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</si>
  <si>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</si>
  <si>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</si>
  <si>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</si>
  <si>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</si>
  <si>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</si>
  <si>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</si>
  <si>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</si>
  <si>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</si>
  <si>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</si>
  <si>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</si>
  <si>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</si>
  <si>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</si>
  <si>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</si>
  <si>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</si>
  <si>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</si>
  <si>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</si>
  <si>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</si>
  <si>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</si>
  <si>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</si>
  <si>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</si>
  <si>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</si>
  <si>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</si>
  <si>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</si>
  <si>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</si>
  <si>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</si>
  <si>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</si>
  <si>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</si>
  <si>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</si>
  <si>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</si>
  <si>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</si>
  <si>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</si>
  <si>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</si>
  <si>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</si>
  <si>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</si>
  <si>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</si>
  <si>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</si>
  <si>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</si>
  <si>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</si>
  <si>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</si>
  <si>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</si>
  <si>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</si>
  <si>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</si>
  <si>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</si>
  <si>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</si>
  <si>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</si>
  <si>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</si>
  <si>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</si>
  <si>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</si>
  <si>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</si>
  <si>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</si>
  <si>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</si>
  <si>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</si>
  <si>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</si>
  <si>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</si>
  <si>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</si>
  <si>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</si>
  <si>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</si>
  <si>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</si>
  <si>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</si>
  <si>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</si>
  <si>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</si>
  <si>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</si>
  <si>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</si>
  <si>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</si>
  <si>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</si>
  <si>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</si>
  <si>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</si>
  <si>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</si>
  <si>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</si>
  <si>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</si>
  <si>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</si>
  <si>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</si>
  <si>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</si>
  <si>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</si>
  <si>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</si>
  <si>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</si>
  <si>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</si>
  <si>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</si>
  <si>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</si>
  <si>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</si>
  <si>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</si>
  <si>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</si>
  <si>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</si>
  <si>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</si>
  <si>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</si>
  <si>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</si>
  <si>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</si>
  <si>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</si>
  <si>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</si>
  <si>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</si>
  <si>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</si>
  <si>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</si>
  <si>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</si>
  <si>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</si>
  <si>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</si>
  <si>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</si>
  <si>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</si>
  <si>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</si>
  <si>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</si>
  <si>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</si>
  <si>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</si>
  <si>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</si>
  <si>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</si>
  <si>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</si>
  <si>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</si>
  <si>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</si>
  <si>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</si>
  <si>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</si>
  <si>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</si>
  <si>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</si>
  <si>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</si>
  <si>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</si>
  <si>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</si>
  <si>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</si>
  <si>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</si>
  <si>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</si>
  <si>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</si>
  <si>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</si>
  <si>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</si>
  <si>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</si>
  <si>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</si>
  <si>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</si>
  <si>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</si>
  <si>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</si>
  <si>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</si>
  <si>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</si>
  <si>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</si>
  <si>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</si>
  <si>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</si>
  <si>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</si>
  <si>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</si>
  <si>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</si>
  <si>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</si>
  <si>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</si>
  <si>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</si>
  <si>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</si>
  <si>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</si>
  <si>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</si>
  <si>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</si>
  <si>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</si>
  <si>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</si>
  <si>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</si>
  <si>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</si>
  <si>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</si>
  <si>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</si>
  <si>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</si>
  <si>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</si>
  <si>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</si>
  <si>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</si>
  <si>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</si>
  <si>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</si>
  <si>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</si>
  <si>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</si>
  <si>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</si>
  <si>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</si>
  <si>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</si>
  <si>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</si>
  <si>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</si>
  <si>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</si>
  <si>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</si>
  <si>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</si>
  <si>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</si>
  <si>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</si>
  <si>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</si>
  <si>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</si>
  <si>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</si>
  <si>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</si>
  <si>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</si>
  <si>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</si>
  <si>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</si>
  <si>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</si>
  <si>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</si>
  <si>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</si>
  <si>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</si>
  <si>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</si>
  <si>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</si>
  <si>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</si>
  <si>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</si>
  <si>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</si>
  <si>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</si>
  <si>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</si>
  <si>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</si>
  <si>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</si>
  <si>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</si>
  <si>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</si>
  <si>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</si>
  <si>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</si>
  <si>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</si>
  <si>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</si>
  <si>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</si>
  <si>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</si>
  <si>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</si>
  <si>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</si>
  <si>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</si>
  <si>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</si>
  <si>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</si>
  <si>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</si>
  <si>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</si>
  <si>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</si>
  <si>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</si>
  <si>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</si>
  <si>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</si>
  <si>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</si>
  <si>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</si>
  <si>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</si>
  <si>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</si>
  <si>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</si>
  <si>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</si>
  <si>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</si>
  <si>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</si>
  <si>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</si>
  <si>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</si>
  <si>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</si>
  <si>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</si>
  <si>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</si>
  <si>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</si>
  <si>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</si>
  <si>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</si>
  <si>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</si>
  <si>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</si>
  <si>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</si>
  <si>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</si>
  <si>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</si>
  <si>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</si>
  <si>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</si>
  <si>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</si>
  <si>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</si>
  <si>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</si>
  <si>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</si>
  <si>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</si>
  <si>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</si>
  <si>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</si>
  <si>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</si>
  <si>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</si>
  <si>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</si>
  <si>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</si>
  <si>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</si>
  <si>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</si>
  <si>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</si>
  <si>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</si>
  <si>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</si>
  <si>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</si>
  <si>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</si>
  <si>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</si>
  <si>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</si>
  <si>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</si>
  <si>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</si>
  <si>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</si>
  <si>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</si>
  <si>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</si>
  <si>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</si>
  <si>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</si>
  <si>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</si>
  <si>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</si>
  <si>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</si>
  <si>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</si>
  <si>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</si>
  <si>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</si>
  <si>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</si>
  <si>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</si>
  <si>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</si>
  <si>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</si>
  <si>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</si>
  <si>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</si>
  <si>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</si>
  <si>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</si>
  <si>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</si>
  <si>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</si>
  <si>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</si>
  <si>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</si>
  <si>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</si>
  <si>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</si>
  <si>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</si>
  <si>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</si>
  <si>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</si>
  <si>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</si>
  <si>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</si>
  <si>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</si>
  <si>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</si>
  <si>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</si>
  <si>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</si>
  <si>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</si>
  <si>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</si>
  <si>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</si>
  <si>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</si>
  <si>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</si>
  <si>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</si>
  <si>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</si>
  <si>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</si>
  <si>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</si>
  <si>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</si>
  <si>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</si>
  <si>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</si>
  <si>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</si>
  <si>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</si>
  <si>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</si>
  <si>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</si>
  <si>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</si>
  <si>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</si>
  <si>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</si>
  <si>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</si>
  <si>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</si>
  <si>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</si>
  <si>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</si>
  <si>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</si>
  <si>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</si>
  <si>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</si>
  <si>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</si>
  <si>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</si>
  <si>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</si>
  <si>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</si>
  <si>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</si>
  <si>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</si>
  <si>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</si>
  <si>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</si>
  <si>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</si>
  <si>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</si>
  <si>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</si>
  <si>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</si>
  <si>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</si>
  <si>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</si>
  <si>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</si>
  <si>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</si>
  <si>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</si>
  <si>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</si>
  <si>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</si>
  <si>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</si>
  <si>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</si>
  <si>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</si>
  <si>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</si>
  <si>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</si>
  <si>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</si>
  <si>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</si>
  <si>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</si>
  <si>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</si>
  <si>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</si>
  <si>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</si>
  <si>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</si>
  <si>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</si>
  <si>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</si>
  <si>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</si>
  <si>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</si>
  <si>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</si>
  <si>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</si>
  <si>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</si>
  <si>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</si>
  <si>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</si>
  <si>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</si>
  <si>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</si>
  <si>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</si>
  <si>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</si>
  <si>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</si>
  <si>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</si>
  <si>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</si>
  <si>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</si>
  <si>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</si>
  <si>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</si>
  <si>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</si>
  <si>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</si>
  <si>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</si>
  <si>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</si>
  <si>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</si>
  <si>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</si>
  <si>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</si>
  <si>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</si>
  <si>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</si>
  <si>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</si>
  <si>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</si>
  <si>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</si>
  <si>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</si>
  <si>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</si>
  <si>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</si>
  <si>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</si>
  <si>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</si>
  <si>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</si>
  <si>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</si>
  <si>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</si>
  <si>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</si>
  <si>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</si>
  <si>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</si>
  <si>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</si>
  <si>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</si>
  <si>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</si>
  <si>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</si>
  <si>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</si>
  <si>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</si>
  <si>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</si>
  <si>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</si>
  <si>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</si>
  <si>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</si>
  <si>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</si>
  <si>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</si>
  <si>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</si>
  <si>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</si>
  <si>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</si>
  <si>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</si>
  <si>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</si>
  <si>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</si>
  <si>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</si>
  <si>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</si>
  <si>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</si>
  <si>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</si>
  <si>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</si>
  <si>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</si>
  <si>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</si>
  <si>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</si>
  <si>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</si>
  <si>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</si>
  <si>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</si>
  <si>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</si>
  <si>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</si>
  <si>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</si>
  <si>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</si>
  <si>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</si>
  <si>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</si>
  <si>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</si>
  <si>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</si>
  <si>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</si>
  <si>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</si>
  <si>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</si>
  <si>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</si>
  <si>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</si>
  <si>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</si>
  <si>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</si>
  <si>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</si>
  <si>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</si>
  <si>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</si>
  <si>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</si>
  <si>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</si>
  <si>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</si>
  <si>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</si>
  <si>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</si>
  <si>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</si>
  <si>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</si>
  <si>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</si>
  <si>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</si>
  <si>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</si>
  <si>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</si>
  <si>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</si>
  <si>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</si>
  <si>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</si>
  <si>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</si>
  <si>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</si>
  <si>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</si>
  <si>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</si>
  <si>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</si>
  <si>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</si>
  <si>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</si>
  <si>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</si>
  <si>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</si>
  <si>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</si>
  <si>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</si>
  <si>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</si>
  <si>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</si>
  <si>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</si>
  <si>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</si>
  <si>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</si>
  <si>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</si>
  <si>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</si>
  <si>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</si>
  <si>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</si>
  <si>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</si>
  <si>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</si>
  <si>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</si>
  <si>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</si>
  <si>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</si>
  <si>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</si>
  <si>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</si>
  <si>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</si>
  <si>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</si>
  <si>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</si>
  <si>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</si>
  <si>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</si>
  <si>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</si>
  <si>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</si>
  <si>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</si>
  <si>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</si>
  <si>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</si>
  <si>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</si>
  <si>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</si>
  <si>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</si>
  <si>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</si>
  <si>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</si>
  <si>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</si>
  <si>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</si>
  <si>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</si>
  <si>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</si>
  <si>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</si>
  <si>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</si>
  <si>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</si>
  <si>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</si>
  <si>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</si>
  <si>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</si>
  <si>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</si>
  <si>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</si>
  <si>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</si>
  <si>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</si>
  <si>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</si>
  <si>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</si>
  <si>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</si>
  <si>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</si>
  <si>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</si>
  <si>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</si>
  <si>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</si>
  <si>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</si>
  <si>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</si>
  <si>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</si>
  <si>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</si>
  <si>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</si>
  <si>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</si>
  <si>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</si>
  <si>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</si>
  <si>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</si>
  <si>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</si>
  <si>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</si>
  <si>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</si>
  <si>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</si>
  <si>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</si>
  <si>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</si>
  <si>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</si>
  <si>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</si>
  <si>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</si>
  <si>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</si>
  <si>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</si>
  <si>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</si>
  <si>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</si>
  <si>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</si>
  <si>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</si>
  <si>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</si>
  <si>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</si>
  <si>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</si>
  <si>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</si>
  <si>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</si>
  <si>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</si>
  <si>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</si>
  <si>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</si>
  <si>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</si>
  <si>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</si>
  <si>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</si>
  <si>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</si>
  <si>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</si>
  <si>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</si>
  <si>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</si>
  <si>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</si>
  <si>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</si>
  <si>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</si>
  <si>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</si>
  <si>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</si>
  <si>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</si>
  <si>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</si>
  <si>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</si>
  <si>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</si>
  <si>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</si>
  <si>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</si>
  <si>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</si>
  <si>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</si>
  <si>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</si>
  <si>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</si>
  <si>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</si>
  <si>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</si>
  <si>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</si>
  <si>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</si>
  <si>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</si>
  <si>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</si>
  <si>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</si>
  <si>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</si>
  <si>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</si>
  <si>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</si>
  <si>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</si>
  <si>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</si>
  <si>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</si>
  <si>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</si>
  <si>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</si>
  <si>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</si>
  <si>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</si>
  <si>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</si>
  <si>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</si>
  <si>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</si>
  <si>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</si>
  <si>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</si>
  <si>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</si>
  <si>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</si>
  <si>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</si>
  <si>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</si>
  <si>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</si>
  <si>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</si>
  <si>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</si>
  <si>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</si>
  <si>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</si>
  <si>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</si>
  <si>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</si>
  <si>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</si>
  <si>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</si>
  <si>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</si>
  <si>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</si>
  <si>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</si>
  <si>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</si>
  <si>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</si>
  <si>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</si>
  <si>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</si>
  <si>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</si>
  <si>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</si>
  <si>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</si>
  <si>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</si>
  <si>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</si>
  <si>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</si>
  <si>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</si>
  <si>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</si>
  <si>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</si>
  <si>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</si>
  <si>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</si>
  <si>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</si>
  <si>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</si>
  <si>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</si>
  <si>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</si>
  <si>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</si>
  <si>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</si>
  <si>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</si>
  <si>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</si>
  <si>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</si>
  <si>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</si>
  <si>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</si>
  <si>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</si>
  <si>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</si>
  <si>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</si>
  <si>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</si>
  <si>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</si>
  <si>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</si>
  <si>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</si>
  <si>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</si>
  <si>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</si>
  <si>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</si>
  <si>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</si>
  <si>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</si>
  <si>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</si>
  <si>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</si>
  <si>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</si>
  <si>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</si>
  <si>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</si>
  <si>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</si>
  <si>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</si>
  <si>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</si>
  <si>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</si>
  <si>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</si>
  <si>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</si>
  <si>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</si>
  <si>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</si>
  <si>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</si>
  <si>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</si>
  <si>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</si>
  <si>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</si>
  <si>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</si>
  <si>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</si>
  <si>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</si>
  <si>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</si>
  <si>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</si>
  <si>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</si>
  <si>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</si>
  <si>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</si>
  <si>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</si>
  <si>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</si>
  <si>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</si>
  <si>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</si>
  <si>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</si>
  <si>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</si>
  <si>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</si>
  <si>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</si>
  <si>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</si>
  <si>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</si>
  <si>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</si>
  <si>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</si>
  <si>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</si>
  <si>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</si>
  <si>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</si>
  <si>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</si>
  <si>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</si>
  <si>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</si>
  <si>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</si>
  <si>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</si>
  <si>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</si>
  <si>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</si>
  <si>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</si>
  <si>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</si>
  <si>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</si>
  <si>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</si>
  <si>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</si>
  <si>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</si>
  <si>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</si>
  <si>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</si>
  <si>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</si>
  <si>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</si>
  <si>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</si>
  <si>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</si>
  <si>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</si>
  <si>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</si>
  <si>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</si>
  <si>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</si>
  <si>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</si>
  <si>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</si>
  <si>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</si>
  <si>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</si>
  <si>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</si>
  <si>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</si>
  <si>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</si>
  <si>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</si>
  <si>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</si>
  <si>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</si>
  <si>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</si>
  <si>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</si>
  <si>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</si>
  <si>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</si>
  <si>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</si>
  <si>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</si>
  <si>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</si>
  <si>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</si>
  <si>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</si>
  <si>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</si>
  <si>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</si>
  <si>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</si>
  <si>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</si>
  <si>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</si>
  <si>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</si>
  <si>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</si>
  <si>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</si>
  <si>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</si>
  <si>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</si>
  <si>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</si>
  <si>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</si>
  <si>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</si>
  <si>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</si>
  <si>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</si>
  <si>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</si>
  <si>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</si>
  <si>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</si>
  <si>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</si>
  <si>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</si>
  <si>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</si>
  <si>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</si>
  <si>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</si>
  <si>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</si>
  <si>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</si>
  <si>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</si>
  <si>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</si>
  <si>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</si>
  <si>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</si>
  <si>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</si>
  <si>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</si>
  <si>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</si>
  <si>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</si>
  <si>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</si>
  <si>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</si>
  <si>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</si>
  <si>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</si>
  <si>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</si>
  <si>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</si>
  <si>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</si>
  <si>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</si>
  <si>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</si>
  <si>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</si>
  <si>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</si>
  <si>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</si>
  <si>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</si>
  <si>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</si>
  <si>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</si>
  <si>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</si>
  <si>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</si>
  <si>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</si>
  <si>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</si>
  <si>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</si>
  <si>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</si>
  <si>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</si>
  <si>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</si>
  <si>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</si>
  <si>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</si>
  <si>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</si>
  <si>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</si>
  <si>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</si>
  <si>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</si>
  <si>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</si>
  <si>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</si>
  <si>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</si>
  <si>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</si>
  <si>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</si>
  <si>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</si>
  <si>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</si>
  <si>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</si>
  <si>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</si>
  <si>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</si>
  <si>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</si>
  <si>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</si>
  <si>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</si>
  <si>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</si>
  <si>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</si>
  <si>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</si>
  <si>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</si>
  <si>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</si>
  <si>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</si>
  <si>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</si>
  <si>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</si>
  <si>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</si>
  <si>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</si>
  <si>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</si>
  <si>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</si>
  <si>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</si>
  <si>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</si>
  <si>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</si>
  <si>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</si>
  <si>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</si>
  <si>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</si>
  <si>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</si>
  <si>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</si>
  <si>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</si>
  <si>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</si>
  <si>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</si>
  <si>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</si>
  <si>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</si>
  <si>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</si>
  <si>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</si>
  <si>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</si>
  <si>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</si>
  <si>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</si>
  <si>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</si>
  <si>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</si>
  <si>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</si>
  <si>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</si>
  <si>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</si>
  <si>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</si>
  <si>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</si>
  <si>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</si>
  <si>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</si>
  <si>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</si>
  <si>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</si>
  <si>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</si>
  <si>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</si>
  <si>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</si>
  <si>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</si>
  <si>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</si>
  <si>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</si>
  <si>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</si>
  <si>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</si>
  <si>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</si>
  <si>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</si>
  <si>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</si>
  <si>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</si>
  <si>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</si>
  <si>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</si>
  <si>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</si>
  <si>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</si>
  <si>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</si>
  <si>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</si>
  <si>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</si>
  <si>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</si>
  <si>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</si>
  <si>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</si>
  <si>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</si>
  <si>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</si>
  <si>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</si>
  <si>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</si>
  <si>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</si>
  <si>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</si>
  <si>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</si>
  <si>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</si>
  <si>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</si>
  <si>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</si>
  <si>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</si>
  <si>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</si>
  <si>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</si>
  <si>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</si>
  <si>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</si>
  <si>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</si>
  <si>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</si>
  <si>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</si>
  <si>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</si>
  <si>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</si>
  <si>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</si>
  <si>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</si>
  <si>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</si>
  <si>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</si>
  <si>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</si>
  <si>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</si>
  <si>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</si>
  <si>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</si>
  <si>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</si>
  <si>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</si>
  <si>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</si>
  <si>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</si>
  <si>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</si>
  <si>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</si>
  <si>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</si>
  <si>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</si>
  <si>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</si>
  <si>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</si>
  <si>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</si>
  <si>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</si>
  <si>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</si>
  <si>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</si>
  <si>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</si>
  <si>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</si>
  <si>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</si>
  <si>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</si>
  <si>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</si>
  <si>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</si>
  <si>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</si>
  <si>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</si>
  <si>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</si>
  <si>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</si>
  <si>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</si>
  <si>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</si>
  <si>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</si>
  <si>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</si>
  <si>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</si>
  <si>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</si>
  <si>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</si>
  <si>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</si>
  <si>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</si>
  <si>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</si>
  <si>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</si>
  <si>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</si>
  <si>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</si>
  <si>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</si>
  <si>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</si>
  <si>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</si>
  <si>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</si>
  <si>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</si>
  <si>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</si>
  <si>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</si>
  <si>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</si>
  <si>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</si>
  <si>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</si>
  <si>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</si>
  <si>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</si>
  <si>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</si>
  <si>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</si>
  <si>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</si>
  <si>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</si>
  <si>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</si>
  <si>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</si>
  <si>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</si>
  <si>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</si>
  <si>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</si>
  <si>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</si>
  <si>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</si>
  <si>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</si>
  <si>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</si>
  <si>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</si>
  <si>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</si>
  <si>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</si>
  <si>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</si>
  <si>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</si>
  <si>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</si>
  <si>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</si>
  <si>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</si>
  <si>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</si>
  <si>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</si>
  <si>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</si>
  <si>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</si>
  <si>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</si>
  <si>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</si>
  <si>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</si>
  <si>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</si>
  <si>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</si>
  <si>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</si>
  <si>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</si>
  <si>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</si>
  <si>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</si>
  <si>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</si>
  <si>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</si>
  <si>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</si>
  <si>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</si>
  <si>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</si>
  <si>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</si>
  <si>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</si>
  <si>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</si>
  <si>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</si>
  <si>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</si>
  <si>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</si>
  <si>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</si>
  <si>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</si>
  <si>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</si>
  <si>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</si>
  <si>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</si>
  <si>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</si>
  <si>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</si>
  <si>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</si>
  <si>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</si>
  <si>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</si>
  <si>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</si>
  <si>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</si>
  <si>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</si>
  <si>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</si>
  <si>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</si>
  <si>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</si>
  <si>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</si>
  <si>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</si>
  <si>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</si>
  <si>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</si>
  <si>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</si>
  <si>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</si>
  <si>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</si>
  <si>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</si>
  <si>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</si>
  <si>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</si>
  <si>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</si>
  <si>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</si>
  <si>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</si>
  <si>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</si>
  <si>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</si>
  <si>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</si>
  <si>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</si>
  <si>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</si>
  <si>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</si>
  <si>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</si>
  <si>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</si>
  <si>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</si>
  <si>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</si>
  <si>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</si>
  <si>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</si>
  <si>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</si>
  <si>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</si>
  <si>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</si>
  <si>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</si>
  <si>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</si>
  <si>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</si>
  <si>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</si>
  <si>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</si>
  <si>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</si>
  <si>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</si>
  <si>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</si>
  <si>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</si>
  <si>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</si>
  <si>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</si>
  <si>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</si>
  <si>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</si>
  <si>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</si>
  <si>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</si>
  <si>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</si>
  <si>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</si>
  <si>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</si>
  <si>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</si>
  <si>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</si>
  <si>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</si>
  <si>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</si>
  <si>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</si>
  <si>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</si>
  <si>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</si>
  <si>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</si>
  <si>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</si>
  <si>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</si>
  <si>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</si>
  <si>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</si>
  <si>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</si>
  <si>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</si>
  <si>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</si>
  <si>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</si>
  <si>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</si>
  <si>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</si>
  <si>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</si>
  <si>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</si>
  <si>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</si>
  <si>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</si>
  <si>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</si>
  <si>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</si>
  <si>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</si>
  <si>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</si>
  <si>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</si>
  <si>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</si>
  <si>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</si>
  <si>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</si>
  <si>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</si>
  <si>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</si>
  <si>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</si>
  <si>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</si>
  <si>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</si>
  <si>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</si>
  <si>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</si>
  <si>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</si>
  <si>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</si>
  <si>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</si>
  <si>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</si>
  <si>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</si>
  <si>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</si>
  <si>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</si>
  <si>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</si>
  <si>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</si>
  <si>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</si>
  <si>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</si>
  <si>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</si>
  <si>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</si>
  <si>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</si>
  <si>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</si>
  <si>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</si>
  <si>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</si>
  <si>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</si>
  <si>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</si>
  <si>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</si>
  <si>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</si>
  <si>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</si>
  <si>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</si>
  <si>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</si>
  <si>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</si>
  <si>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</si>
  <si>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</si>
  <si>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</si>
  <si>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</si>
  <si>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</si>
  <si>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</si>
  <si>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</si>
  <si>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</si>
  <si>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</si>
  <si>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</si>
  <si>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</si>
  <si>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</si>
  <si>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</si>
  <si>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</si>
  <si>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</si>
  <si>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</si>
  <si>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</si>
  <si>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</si>
  <si>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</si>
  <si>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</si>
  <si>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</si>
  <si>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</si>
  <si>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</si>
  <si>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</si>
  <si>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</si>
  <si>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</si>
  <si>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</si>
  <si>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</si>
  <si>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</si>
  <si>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</si>
  <si>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</si>
  <si>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</si>
  <si>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</si>
  <si>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</si>
  <si>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</si>
  <si>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</si>
  <si>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</si>
  <si>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</si>
  <si>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</si>
  <si>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</si>
  <si>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</si>
  <si>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</si>
  <si>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</si>
  <si>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</si>
  <si>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</si>
  <si>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</si>
  <si>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</si>
  <si>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</si>
  <si>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</si>
  <si>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</si>
  <si>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</si>
  <si>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</si>
  <si>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</si>
  <si>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</si>
  <si>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</si>
  <si>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</si>
  <si>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</si>
  <si>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</si>
  <si>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</si>
  <si>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</si>
  <si>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</si>
  <si>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</si>
  <si>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</si>
  <si>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</si>
  <si>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</si>
  <si>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</si>
  <si>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</si>
  <si>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</si>
  <si>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</si>
  <si>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</si>
  <si>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</si>
  <si>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</si>
  <si>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</si>
  <si>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</si>
  <si>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</si>
  <si>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</si>
  <si>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</si>
  <si>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</si>
  <si>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</si>
  <si>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</si>
  <si>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</si>
  <si>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</si>
  <si>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</si>
  <si>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</si>
  <si>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</si>
  <si>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</si>
  <si>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</si>
  <si>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</si>
  <si>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</si>
  <si>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</si>
  <si>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</si>
  <si>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</si>
  <si>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</si>
  <si>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</si>
  <si>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</si>
  <si>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</si>
  <si>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</si>
  <si>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</si>
  <si>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</si>
  <si>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</si>
  <si>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</si>
  <si>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</si>
  <si>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</si>
  <si>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</si>
  <si>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</si>
  <si>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</si>
  <si>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</si>
  <si>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</si>
  <si>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</si>
  <si>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</si>
  <si>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</si>
  <si>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</si>
  <si>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</si>
  <si>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</si>
  <si>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</si>
  <si>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</si>
  <si>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</si>
  <si>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</si>
  <si>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</si>
  <si>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</si>
  <si>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</si>
  <si>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</si>
  <si>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</si>
  <si>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</si>
  <si>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</si>
  <si>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</si>
  <si>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</si>
  <si>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</si>
  <si>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</si>
  <si>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</si>
  <si>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</si>
  <si>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</si>
  <si>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</si>
  <si>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</si>
  <si>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</si>
  <si>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</si>
  <si>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</si>
  <si>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</si>
  <si>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</si>
  <si>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</si>
  <si>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</si>
  <si>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</si>
  <si>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</si>
  <si>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</si>
  <si>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</si>
  <si>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</si>
  <si>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</si>
  <si>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</si>
  <si>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</si>
  <si>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</si>
  <si>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</si>
  <si>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</si>
  <si>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</si>
  <si>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</si>
  <si>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</si>
  <si>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</si>
  <si>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</si>
  <si>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</si>
  <si>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</si>
  <si>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</si>
  <si>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</si>
  <si>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</si>
  <si>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</si>
  <si>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</si>
  <si>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</si>
  <si>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</si>
  <si>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</si>
  <si>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</si>
  <si>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</si>
  <si>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</si>
  <si>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</si>
  <si>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</si>
  <si>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</si>
  <si>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</si>
  <si>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</si>
  <si>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</si>
  <si>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</si>
  <si>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</si>
  <si>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</si>
  <si>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</si>
  <si>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</si>
  <si>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</si>
  <si>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</si>
  <si>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</si>
  <si>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</si>
  <si>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</si>
  <si>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</si>
  <si>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</si>
  <si>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</si>
  <si>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</si>
  <si>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</si>
  <si>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</si>
  <si>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</si>
  <si>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</si>
  <si>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</si>
  <si>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</si>
  <si>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</si>
  <si>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</si>
  <si>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</si>
  <si>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</si>
  <si>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</si>
  <si>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</si>
  <si>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</si>
  <si>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</si>
  <si>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</si>
  <si>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</si>
  <si>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</si>
  <si>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</si>
  <si>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</si>
  <si>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</si>
  <si>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</si>
  <si>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</si>
  <si>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</si>
  <si>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</si>
  <si>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</si>
  <si>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</si>
  <si>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</si>
  <si>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</si>
  <si>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</si>
  <si>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</si>
  <si>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</si>
  <si>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</si>
  <si>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</si>
  <si>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</si>
  <si>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</si>
  <si>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</si>
  <si>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</si>
  <si>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</si>
  <si>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</si>
  <si>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</si>
  <si>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</si>
  <si>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</si>
  <si>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</si>
  <si>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</si>
  <si>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</si>
  <si>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</si>
  <si>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</si>
  <si>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</si>
  <si>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</si>
  <si>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</si>
  <si>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</si>
  <si>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</si>
  <si>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</si>
  <si>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</si>
  <si>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</si>
  <si>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</si>
  <si>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</si>
  <si>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</si>
  <si>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</si>
  <si>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</si>
  <si>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</si>
  <si>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</si>
  <si>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</si>
  <si>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</si>
  <si>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</si>
  <si>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</si>
  <si>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</si>
  <si>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</si>
  <si>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</si>
  <si>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</si>
  <si>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</si>
  <si>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</si>
  <si>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</si>
  <si>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</si>
  <si>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</si>
  <si>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</si>
  <si>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</si>
  <si>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</si>
  <si>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</si>
  <si>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</si>
  <si>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</si>
  <si>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</si>
  <si>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</si>
  <si>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</si>
  <si>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</si>
  <si>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</si>
  <si>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</si>
  <si>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</si>
  <si>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</si>
  <si>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</si>
  <si>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</si>
  <si>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</si>
  <si>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</si>
  <si>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</si>
  <si>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</si>
  <si>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</si>
  <si>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</si>
  <si>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</si>
  <si>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</si>
  <si>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</si>
  <si>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</si>
  <si>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</si>
  <si>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</si>
  <si>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</si>
  <si>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</si>
  <si>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</si>
  <si>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</si>
  <si>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</si>
  <si>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</si>
  <si>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</si>
  <si>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</si>
  <si>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</si>
  <si>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</si>
  <si>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</si>
  <si>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</si>
  <si>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</si>
  <si>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</si>
  <si>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</si>
  <si>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</si>
  <si>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</si>
  <si>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</si>
  <si>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</si>
  <si>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</si>
  <si>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</si>
  <si>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</si>
  <si>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</si>
  <si>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</si>
  <si>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</si>
  <si>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</si>
  <si>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</si>
  <si>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</si>
  <si>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</si>
  <si>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</si>
  <si>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</si>
  <si>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</si>
  <si>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</si>
  <si>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</si>
  <si>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</si>
  <si>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</si>
  <si>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</si>
  <si>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</si>
  <si>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</si>
  <si>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</si>
  <si>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</si>
  <si>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</si>
  <si>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</si>
  <si>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</si>
  <si>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</si>
  <si>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</si>
  <si>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</si>
  <si>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</si>
  <si>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</si>
  <si>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</si>
  <si>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</si>
  <si>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</si>
  <si>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</si>
  <si>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</si>
  <si>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</si>
  <si>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</si>
  <si>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</si>
  <si>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</si>
  <si>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</si>
  <si>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</si>
  <si>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</si>
  <si>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</si>
  <si>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</si>
  <si>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</si>
  <si>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</si>
  <si>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</si>
  <si>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</si>
  <si>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</si>
  <si>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</si>
  <si>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</si>
  <si>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</si>
  <si>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</si>
  <si>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</si>
  <si>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</si>
  <si>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</si>
  <si>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</si>
  <si>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</si>
  <si>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</si>
  <si>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</si>
  <si>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</si>
  <si>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</si>
  <si>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</si>
  <si>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</si>
  <si>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</si>
  <si>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</si>
  <si>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</si>
  <si>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</si>
  <si>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</si>
  <si>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</si>
  <si>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</si>
  <si>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</si>
  <si>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</si>
  <si>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</si>
  <si>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</si>
  <si>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</si>
  <si>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</si>
  <si>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</si>
  <si>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</si>
  <si>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</si>
  <si>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</si>
  <si>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</si>
  <si>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</si>
  <si>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</si>
  <si>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</si>
  <si>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</si>
  <si>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</si>
  <si>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</si>
  <si>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</si>
  <si>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</si>
  <si>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</si>
  <si>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</si>
  <si>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</si>
  <si>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</si>
  <si>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</si>
  <si>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</si>
  <si>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</si>
  <si>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</si>
  <si>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</si>
  <si>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</si>
  <si>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</si>
  <si>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</si>
  <si>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</si>
  <si>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</si>
  <si>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</si>
  <si>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</si>
  <si>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</si>
  <si>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</si>
  <si>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</si>
  <si>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</si>
  <si>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</si>
  <si>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</si>
  <si>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</si>
  <si>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</si>
  <si>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</si>
  <si>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</si>
  <si>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</si>
  <si>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</si>
  <si>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</si>
  <si>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</si>
  <si>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</si>
  <si>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</si>
  <si>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</si>
  <si>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</si>
  <si>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</si>
  <si>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</si>
  <si>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</si>
  <si>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</si>
  <si>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</si>
  <si>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</si>
  <si>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</si>
  <si>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</si>
  <si>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</si>
  <si>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</si>
  <si>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</si>
  <si>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</si>
  <si>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</si>
  <si>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</si>
  <si>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</si>
  <si>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</si>
  <si>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</si>
  <si>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</si>
  <si>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</si>
  <si>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</si>
  <si>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</si>
  <si>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</si>
  <si>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</si>
  <si>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</si>
  <si>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</si>
  <si>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</si>
  <si>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</si>
  <si>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</si>
  <si>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</si>
  <si>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</si>
  <si>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</si>
  <si>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</si>
  <si>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</si>
  <si>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</si>
  <si>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</si>
  <si>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</si>
  <si>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</si>
  <si>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</si>
  <si>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</si>
  <si>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</si>
  <si>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</si>
  <si>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</si>
  <si>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</si>
  <si>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</si>
  <si>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</si>
  <si>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</si>
  <si>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</si>
  <si>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</si>
  <si>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</si>
  <si>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</si>
  <si>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</si>
  <si>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</si>
  <si>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</si>
  <si>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</si>
  <si>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</si>
  <si>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</si>
  <si>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</si>
  <si>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</si>
  <si>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</si>
  <si>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</si>
  <si>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</si>
  <si>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</si>
  <si>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</si>
  <si>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</si>
  <si>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</si>
  <si>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</si>
  <si>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</si>
  <si>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</si>
  <si>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</si>
  <si>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</si>
  <si>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</si>
  <si>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</si>
  <si>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</si>
  <si>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</si>
  <si>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</si>
  <si>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</si>
  <si>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</si>
  <si>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</si>
  <si>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</si>
  <si>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</si>
  <si>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</si>
  <si>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</si>
  <si>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</si>
  <si>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</si>
  <si>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</si>
  <si>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</si>
  <si>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</si>
  <si>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</si>
  <si>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</si>
  <si>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</si>
  <si>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</si>
  <si>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</si>
  <si>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</si>
  <si>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</si>
  <si>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</si>
  <si>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</si>
  <si>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</si>
  <si>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</si>
  <si>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</si>
  <si>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</si>
  <si>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</si>
  <si>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</si>
  <si>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</si>
  <si>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</si>
  <si>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</si>
  <si>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</si>
  <si>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</si>
  <si>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</si>
  <si>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</si>
  <si>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</si>
  <si>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</si>
  <si>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</si>
  <si>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</si>
  <si>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</si>
  <si>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</si>
  <si>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</si>
  <si>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</si>
  <si>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</si>
  <si>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</si>
  <si>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</si>
  <si>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</si>
  <si>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</si>
  <si>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</si>
  <si>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</si>
  <si>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</si>
  <si>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</si>
  <si>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</si>
  <si>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</si>
  <si>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</si>
  <si>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</si>
  <si>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</si>
  <si>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</si>
  <si>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</si>
  <si>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</si>
  <si>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</si>
  <si>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</si>
  <si>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</si>
  <si>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</si>
  <si>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</si>
  <si>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</si>
  <si>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</si>
  <si>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</si>
  <si>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</si>
  <si>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</si>
  <si>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</si>
  <si>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</si>
  <si>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</si>
  <si>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</si>
  <si>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</si>
  <si>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</si>
  <si>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</si>
  <si>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</si>
  <si>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</si>
  <si>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</si>
  <si>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</si>
  <si>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</si>
  <si>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</si>
  <si>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</si>
  <si>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</si>
  <si>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</si>
  <si>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</si>
  <si>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</si>
  <si>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</si>
  <si>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</si>
  <si>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</si>
  <si>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</si>
  <si>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</si>
  <si>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</si>
  <si>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</si>
  <si>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</si>
  <si>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</si>
  <si>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</si>
  <si>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</si>
  <si>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</si>
  <si>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</si>
  <si>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</si>
  <si>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</si>
  <si>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</si>
  <si>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</si>
  <si>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</si>
  <si>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</si>
  <si>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</si>
  <si>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</si>
  <si>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</si>
  <si>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</si>
  <si>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</si>
  <si>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</si>
  <si>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</si>
  <si>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</si>
  <si>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</si>
  <si>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</si>
  <si>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</si>
  <si>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</si>
  <si>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</si>
  <si>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</si>
  <si>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</si>
  <si>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</si>
  <si>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</si>
  <si>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</si>
  <si>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</si>
  <si>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</si>
  <si>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</si>
  <si>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</si>
  <si>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</si>
  <si>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</si>
  <si>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</si>
  <si>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</si>
  <si>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</si>
  <si>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</si>
  <si>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</si>
  <si>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</si>
  <si>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</si>
  <si>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</si>
  <si>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</si>
  <si>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</si>
  <si>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</si>
  <si>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</si>
  <si>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</si>
  <si>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</si>
  <si>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</si>
  <si>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</si>
  <si>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</si>
  <si>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</si>
  <si>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</si>
  <si>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</si>
  <si>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</si>
  <si>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</si>
  <si>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</si>
  <si>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</si>
  <si>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</si>
  <si>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</si>
  <si>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</si>
  <si>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</si>
  <si>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</si>
  <si>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</si>
  <si>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</si>
  <si>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</si>
  <si>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</si>
  <si>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</si>
  <si>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</si>
  <si>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</si>
  <si>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</si>
  <si>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</si>
  <si>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</si>
  <si>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</si>
  <si>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</si>
  <si>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</si>
  <si>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</si>
  <si>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</si>
  <si>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</si>
  <si>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</si>
  <si>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</si>
  <si>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</si>
  <si>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</si>
  <si>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</si>
  <si>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</si>
  <si>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</si>
  <si>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</si>
  <si>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</si>
  <si>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</si>
  <si>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</si>
  <si>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</si>
  <si>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</si>
  <si>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</si>
  <si>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</si>
  <si>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</si>
  <si>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</si>
  <si>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</si>
  <si>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</si>
  <si>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</si>
  <si>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</si>
  <si>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</si>
  <si>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</si>
  <si>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</si>
  <si>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</si>
  <si>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</si>
  <si>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</si>
  <si>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</si>
  <si>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</si>
  <si>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</si>
  <si>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</si>
  <si>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</si>
  <si>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</si>
  <si>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</si>
  <si>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</si>
  <si>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</si>
  <si>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</si>
  <si>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</si>
  <si>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</si>
  <si>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</si>
  <si>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</si>
  <si>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</si>
  <si>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</si>
  <si>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</si>
  <si>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</si>
  <si>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</si>
  <si>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</si>
  <si>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</si>
  <si>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</si>
  <si>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</si>
  <si>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</si>
  <si>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</si>
  <si>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</si>
  <si>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</si>
  <si>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</si>
  <si>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</si>
  <si>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</si>
  <si>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</si>
  <si>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</si>
  <si>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</si>
  <si>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</si>
  <si>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</si>
  <si>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</si>
  <si>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</si>
  <si>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</si>
  <si>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</si>
  <si>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</si>
  <si>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</si>
  <si>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</si>
  <si>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</si>
  <si>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</si>
  <si>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</si>
  <si>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</si>
  <si>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</si>
  <si>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</si>
  <si>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</si>
  <si>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</si>
  <si>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</si>
  <si>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</si>
  <si>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</si>
  <si>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</si>
  <si>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</si>
  <si>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</si>
  <si>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</si>
  <si>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</si>
  <si>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</si>
  <si>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</si>
  <si>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</si>
  <si>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</si>
  <si>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</si>
  <si>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</si>
  <si>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</si>
  <si>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</si>
  <si>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</si>
  <si>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</si>
  <si>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</si>
  <si>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</si>
  <si>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</si>
  <si>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</si>
  <si>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</si>
  <si>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</si>
  <si>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</si>
  <si>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</si>
  <si>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</si>
  <si>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</si>
  <si>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</si>
  <si>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</si>
  <si>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</si>
  <si>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</si>
  <si>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</si>
  <si>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</si>
  <si>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</si>
  <si>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</si>
  <si>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</si>
  <si>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</si>
  <si>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</si>
  <si>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</si>
  <si>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</si>
  <si>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</si>
  <si>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</si>
  <si>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</si>
  <si>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</si>
  <si>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</si>
  <si>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</si>
  <si>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</si>
  <si>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</si>
  <si>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</si>
  <si>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</si>
  <si>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</si>
  <si>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</si>
  <si>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</si>
  <si>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</si>
  <si>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</si>
  <si>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</si>
  <si>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</si>
  <si>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</si>
  <si>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</si>
  <si>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</si>
  <si>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</si>
  <si>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</si>
  <si>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</si>
  <si>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</si>
  <si>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</si>
  <si>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</si>
  <si>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</si>
  <si>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</si>
  <si>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</si>
  <si>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</si>
  <si>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</si>
  <si>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</si>
  <si>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</si>
  <si>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</si>
  <si>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</si>
  <si>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</si>
  <si>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</si>
  <si>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</si>
  <si>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</si>
  <si>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</si>
  <si>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</si>
  <si>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</si>
  <si>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</si>
  <si>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</si>
  <si>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</si>
  <si>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</si>
  <si>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</si>
  <si>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</si>
  <si>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</si>
  <si>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</si>
  <si>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</si>
  <si>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</si>
  <si>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</si>
  <si>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</si>
  <si>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</si>
  <si>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</si>
  <si>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</si>
  <si>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</si>
  <si>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</si>
  <si>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</si>
  <si>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</si>
  <si>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</si>
  <si>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</si>
  <si>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</si>
  <si>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</si>
  <si>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</si>
  <si>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</si>
  <si>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</si>
  <si>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</si>
  <si>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</si>
  <si>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</si>
  <si>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</si>
  <si>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</si>
  <si>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</si>
  <si>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</si>
  <si>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</si>
  <si>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</si>
  <si>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</si>
  <si>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</si>
  <si>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</si>
  <si>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</si>
  <si>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</si>
  <si>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</si>
  <si>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</si>
  <si>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</si>
  <si>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</si>
  <si>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</si>
  <si>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</si>
  <si>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</si>
  <si>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</si>
  <si>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</si>
  <si>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</si>
  <si>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</si>
  <si>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</si>
  <si>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</si>
  <si>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</si>
  <si>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</si>
  <si>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</si>
  <si>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</si>
  <si>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</si>
  <si>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</si>
  <si>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</si>
  <si>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</si>
  <si>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</si>
  <si>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</si>
  <si>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</si>
  <si>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</si>
  <si>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</si>
  <si>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</si>
  <si>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</si>
  <si>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</si>
  <si>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</si>
  <si>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</si>
  <si>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</si>
  <si>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</si>
  <si>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</si>
  <si>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</si>
  <si>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</si>
  <si>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</si>
  <si>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</si>
  <si>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</si>
  <si>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</si>
  <si>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</si>
  <si>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</si>
  <si>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</si>
  <si>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</si>
  <si>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</si>
  <si>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</si>
  <si>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</si>
  <si>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</si>
  <si>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</si>
  <si>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</si>
  <si>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</si>
  <si>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</si>
  <si>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</si>
  <si>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</si>
  <si>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</si>
  <si>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</si>
  <si>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</si>
  <si>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</si>
  <si>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</si>
  <si>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</si>
  <si>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</si>
  <si>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</si>
  <si>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</si>
  <si>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</si>
  <si>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</si>
  <si>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</si>
  <si>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</si>
  <si>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</si>
  <si>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</si>
  <si>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</si>
  <si>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</si>
  <si>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</si>
  <si>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</si>
  <si>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</si>
  <si>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</si>
  <si>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</si>
  <si>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</si>
  <si>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</si>
  <si>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</si>
  <si>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</si>
  <si>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</si>
  <si>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</si>
  <si>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</si>
  <si>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</si>
  <si>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</si>
  <si>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</si>
  <si>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</si>
  <si>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</si>
  <si>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</si>
  <si>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</si>
  <si>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</si>
  <si>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</si>
  <si>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</si>
  <si>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</si>
  <si>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</si>
  <si>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</si>
  <si>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</si>
  <si>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</si>
  <si>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</si>
  <si>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</si>
  <si>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</si>
  <si>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</si>
  <si>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</si>
  <si>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</si>
  <si>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</si>
  <si>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</si>
  <si>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</si>
  <si>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</si>
  <si>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</si>
  <si>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</si>
  <si>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</si>
  <si>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</si>
  <si>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</si>
  <si>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</si>
  <si>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</si>
  <si>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</si>
  <si>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</si>
  <si>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</si>
  <si>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</si>
  <si>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</si>
  <si>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</si>
  <si>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</si>
  <si>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</si>
  <si>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</si>
  <si>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</si>
  <si>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</si>
  <si>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</si>
  <si>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</si>
  <si>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</si>
  <si>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</si>
  <si>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</si>
  <si>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</si>
  <si>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</si>
  <si>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</si>
  <si>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</si>
  <si>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</si>
  <si>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</si>
  <si>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</si>
  <si>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</si>
  <si>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</si>
  <si>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</si>
  <si>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</si>
  <si>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</si>
  <si>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</si>
  <si>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</si>
  <si>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</si>
  <si>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</si>
  <si>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</si>
  <si>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</si>
  <si>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</si>
  <si>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</si>
  <si>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</si>
  <si>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</si>
  <si>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</si>
  <si>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</si>
  <si>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</si>
  <si>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</si>
  <si>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</si>
  <si>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</si>
  <si>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</si>
  <si>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</si>
  <si>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</si>
  <si>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</si>
  <si>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</si>
  <si>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</si>
  <si>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</si>
  <si>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</si>
  <si>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</si>
  <si>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</si>
  <si>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</si>
  <si>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</si>
  <si>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</si>
  <si>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</si>
  <si>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</si>
  <si>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</si>
  <si>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</si>
  <si>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</si>
  <si>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</si>
  <si>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</si>
  <si>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</si>
  <si>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</si>
  <si>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</si>
  <si>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</si>
  <si>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</si>
  <si>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</si>
  <si>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</si>
  <si>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</si>
  <si>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</si>
  <si>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</si>
  <si>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</si>
  <si>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</si>
  <si>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</si>
  <si>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</si>
  <si>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</si>
  <si>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</si>
  <si>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</si>
  <si>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</si>
  <si>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</si>
  <si>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</si>
  <si>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</si>
  <si>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</si>
  <si>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</si>
  <si>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</si>
  <si>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</si>
  <si>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</si>
  <si>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</si>
  <si>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</si>
  <si>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</si>
  <si>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</si>
  <si>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</si>
  <si>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</si>
  <si>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</si>
  <si>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</si>
  <si>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</si>
  <si>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</si>
  <si>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</si>
  <si>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</si>
  <si>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</si>
  <si>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</si>
  <si>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</si>
  <si>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</si>
  <si>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</si>
  <si>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</si>
  <si>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</si>
  <si>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</si>
  <si>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</si>
  <si>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</si>
  <si>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</si>
  <si>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</si>
  <si>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</si>
  <si>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</si>
  <si>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</si>
  <si>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</si>
  <si>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</si>
  <si>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</si>
  <si>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</si>
  <si>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</si>
  <si>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</si>
  <si>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</si>
  <si>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</si>
  <si>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</si>
  <si>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</si>
  <si>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</si>
  <si>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</si>
  <si>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</si>
  <si>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</si>
  <si>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</si>
  <si>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</si>
  <si>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</si>
  <si>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</si>
  <si>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</si>
  <si>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</si>
  <si>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</si>
  <si>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</si>
  <si>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</si>
  <si>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</si>
  <si>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</si>
  <si>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</si>
  <si>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</si>
  <si>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</si>
  <si>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</si>
  <si>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</si>
  <si>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</si>
  <si>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</si>
  <si>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</si>
  <si>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</si>
  <si>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</si>
  <si>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</si>
  <si>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</si>
  <si>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</si>
  <si>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</si>
  <si>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</si>
  <si>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</si>
  <si>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</si>
  <si>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</si>
  <si>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</si>
  <si>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</si>
  <si>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</si>
  <si>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</si>
  <si>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</si>
  <si>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</si>
  <si>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</si>
  <si>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</si>
  <si>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</si>
  <si>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</si>
  <si>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</si>
  <si>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</si>
  <si>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</si>
  <si>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</si>
  <si>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</si>
  <si>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</si>
  <si>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</si>
  <si>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</si>
  <si>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</si>
  <si>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</si>
  <si>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</si>
  <si>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</si>
  <si>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</si>
  <si>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</si>
  <si>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</si>
  <si>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</si>
  <si>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</si>
  <si>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</si>
  <si>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</si>
  <si>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</si>
  <si>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</si>
  <si>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</si>
  <si>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</si>
  <si>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</si>
  <si>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</si>
  <si>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</si>
  <si>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</si>
  <si>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</si>
  <si>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</si>
  <si>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</si>
  <si>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</si>
  <si>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</si>
  <si>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</si>
  <si>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</si>
  <si>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</si>
  <si>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</si>
  <si>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</si>
  <si>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</si>
  <si>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</si>
  <si>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</si>
  <si>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</si>
  <si>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</si>
  <si>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</si>
  <si>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</si>
  <si>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</si>
  <si>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</si>
  <si>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</si>
  <si>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</si>
  <si>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</si>
  <si>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</si>
  <si>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</si>
  <si>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</si>
  <si>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</si>
  <si>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</si>
  <si>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</si>
  <si>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</si>
  <si>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</si>
  <si>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</si>
  <si>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</si>
  <si>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</si>
  <si>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</si>
  <si>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</si>
  <si>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</si>
  <si>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</si>
  <si>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</si>
  <si>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</si>
  <si>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</si>
  <si>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</si>
  <si>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</si>
  <si>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</si>
  <si>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</si>
  <si>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</si>
  <si>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</si>
  <si>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</si>
  <si>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</si>
  <si>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</si>
  <si>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</si>
  <si>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</si>
  <si>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</si>
  <si>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</si>
  <si>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</si>
  <si>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</si>
  <si>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</si>
  <si>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</si>
  <si>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</si>
  <si>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</si>
  <si>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</si>
  <si>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</si>
  <si>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</si>
  <si>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</si>
  <si>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</si>
  <si>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</si>
  <si>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</si>
  <si>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</si>
  <si>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</si>
  <si>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</si>
  <si>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</si>
  <si>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</si>
  <si>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</si>
  <si>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</si>
  <si>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</si>
  <si>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</si>
  <si>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</si>
  <si>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</si>
  <si>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</si>
  <si>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</si>
  <si>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</si>
  <si>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</si>
  <si>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</si>
  <si>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</si>
  <si>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</si>
  <si>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</si>
  <si>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</si>
  <si>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</si>
  <si>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</si>
  <si>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</si>
  <si>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</si>
  <si>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</si>
  <si>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</si>
  <si>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</si>
  <si>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</si>
  <si>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</si>
  <si>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</si>
  <si>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</si>
  <si>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</si>
  <si>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</si>
  <si>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</si>
  <si>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</si>
  <si>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</si>
  <si>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</si>
  <si>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</si>
  <si>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</si>
  <si>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</si>
  <si>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</si>
  <si>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</si>
  <si>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</si>
  <si>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</si>
  <si>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</si>
  <si>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</si>
  <si>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</si>
  <si>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</si>
  <si>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</si>
  <si>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</si>
  <si>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</si>
  <si>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</si>
  <si>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</si>
  <si>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</si>
  <si>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</si>
  <si>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</si>
  <si>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</si>
  <si>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</si>
  <si>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</si>
  <si>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</si>
  <si>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</si>
  <si>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</si>
  <si>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</si>
  <si>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</si>
  <si>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</si>
  <si>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</si>
  <si>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</si>
  <si>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</si>
  <si>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</si>
  <si>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</si>
  <si>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</si>
  <si>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</si>
  <si>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</si>
  <si>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</si>
  <si>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</si>
  <si>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</si>
  <si>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</si>
  <si>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</si>
  <si>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</si>
  <si>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</si>
  <si>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</si>
  <si>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</si>
  <si>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</si>
  <si>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</si>
  <si>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</si>
  <si>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</si>
  <si>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</si>
  <si>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</si>
  <si>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</si>
  <si>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</si>
  <si>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</si>
  <si>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</si>
  <si>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</si>
  <si>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</si>
  <si>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</si>
  <si>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</si>
  <si>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</si>
  <si>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</si>
  <si>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</si>
  <si>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</si>
  <si>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</si>
  <si>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</si>
  <si>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</si>
  <si>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</si>
  <si>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</si>
  <si>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</si>
  <si>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</si>
  <si>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</si>
  <si>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</si>
  <si>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</si>
  <si>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</si>
  <si>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</si>
  <si>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</si>
  <si>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</si>
  <si>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</si>
  <si>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</si>
  <si>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</si>
  <si>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</si>
  <si>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</si>
  <si>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</si>
  <si>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</si>
  <si>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</si>
  <si>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</si>
  <si>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</si>
  <si>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</si>
  <si>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</si>
  <si>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</si>
  <si>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</si>
  <si>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</si>
  <si>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</si>
  <si>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</si>
  <si>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</si>
  <si>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</si>
  <si>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</si>
  <si>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</si>
  <si>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</si>
  <si>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</si>
  <si>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</si>
  <si>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</si>
  <si>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</si>
  <si>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</si>
  <si>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</si>
  <si>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</si>
  <si>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</si>
  <si>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</si>
  <si>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</si>
  <si>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</si>
  <si>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</si>
  <si>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</si>
  <si>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</si>
  <si>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</si>
  <si>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</si>
  <si>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</si>
  <si>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</si>
  <si>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</si>
  <si>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</si>
  <si>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</si>
  <si>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</si>
  <si>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</si>
  <si>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</si>
  <si>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</si>
  <si>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</si>
  <si>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</si>
  <si>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</si>
  <si>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</si>
  <si>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</si>
  <si>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</si>
  <si>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</si>
  <si>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</si>
  <si>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</si>
  <si>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</si>
  <si>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</si>
  <si>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</si>
  <si>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</si>
  <si>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</si>
  <si>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</si>
  <si>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</si>
  <si>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</si>
  <si>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</si>
  <si>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</si>
  <si>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</si>
  <si>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</si>
  <si>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</si>
  <si>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</si>
  <si>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</si>
  <si>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</si>
  <si>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</si>
  <si>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</si>
  <si>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</si>
  <si>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</si>
  <si>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</si>
  <si>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</si>
  <si>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</si>
  <si>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</si>
  <si>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</si>
  <si>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</si>
  <si>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</si>
  <si>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</si>
  <si>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</si>
  <si>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</si>
  <si>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</si>
  <si>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</si>
  <si>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</si>
  <si>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</si>
  <si>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</si>
  <si>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</si>
  <si>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</si>
  <si>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</si>
  <si>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</si>
  <si>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</si>
  <si>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</si>
  <si>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</si>
  <si>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</si>
  <si>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</si>
  <si>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</si>
  <si>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</si>
  <si>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</si>
  <si>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</si>
  <si>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</si>
  <si>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</si>
  <si>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</si>
  <si>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</si>
  <si>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</si>
  <si>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</si>
  <si>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</si>
  <si>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</si>
  <si>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</si>
  <si>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</si>
  <si>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</si>
  <si>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</si>
  <si>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</si>
  <si>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</si>
  <si>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</si>
  <si>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</si>
  <si>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</si>
  <si>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</si>
  <si>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</si>
  <si>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</si>
  <si>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</si>
  <si>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</si>
  <si>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</si>
  <si>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</si>
  <si>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</si>
  <si>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</si>
  <si>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</si>
  <si>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</si>
  <si>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</si>
  <si>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</si>
  <si>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</si>
  <si>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</si>
  <si>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</si>
  <si>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</si>
  <si>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</si>
  <si>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</si>
  <si>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</si>
  <si>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</si>
  <si>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</si>
  <si>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</si>
  <si>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</si>
  <si>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</si>
  <si>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</si>
  <si>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</si>
  <si>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</si>
  <si>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</si>
  <si>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</si>
  <si>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</si>
  <si>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</si>
  <si>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</si>
  <si>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</si>
  <si>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</si>
  <si>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</si>
  <si>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</si>
  <si>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</si>
  <si>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</si>
  <si>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</si>
  <si>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</si>
  <si>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</si>
  <si>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</si>
  <si>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</si>
  <si>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</si>
  <si>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</si>
  <si>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</si>
  <si>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</si>
  <si>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</si>
  <si>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</si>
  <si>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</si>
  <si>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</si>
  <si>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</si>
  <si>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</si>
  <si>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</si>
  <si>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</si>
  <si>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</si>
  <si>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</si>
  <si>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</si>
  <si>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</si>
  <si>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</si>
  <si>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</si>
  <si>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</si>
  <si>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</si>
  <si>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</si>
  <si>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</si>
  <si>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</si>
  <si>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</si>
  <si>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</si>
  <si>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</si>
  <si>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</si>
  <si>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</si>
  <si>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</si>
  <si>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</si>
  <si>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</si>
  <si>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</si>
  <si>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</si>
  <si>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</si>
  <si>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</si>
  <si>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</si>
  <si>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</si>
  <si>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</si>
  <si>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</si>
  <si>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</si>
  <si>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</si>
  <si>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</si>
  <si>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</si>
  <si>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</si>
  <si>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</si>
  <si>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</si>
  <si>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</si>
  <si>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</si>
  <si>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</si>
  <si>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</si>
  <si>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</si>
  <si>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</si>
  <si>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</si>
  <si>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</si>
  <si>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</si>
  <si>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</si>
  <si>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</si>
  <si>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</si>
  <si>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</si>
  <si>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</si>
  <si>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</si>
  <si>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</si>
  <si>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</si>
  <si>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</si>
  <si>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</si>
  <si>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</si>
  <si>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</si>
  <si>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</si>
  <si>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</si>
  <si>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</si>
  <si>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</si>
  <si>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</si>
  <si>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</si>
  <si>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</si>
  <si>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</si>
  <si>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</si>
  <si>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</si>
  <si>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</si>
  <si>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</si>
  <si>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</si>
  <si>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</si>
  <si>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</si>
  <si>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</si>
  <si>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</si>
  <si>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</si>
  <si>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</si>
  <si>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</si>
  <si>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</si>
  <si>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</si>
  <si>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</si>
  <si>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</si>
  <si>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</si>
  <si>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</si>
  <si>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</si>
  <si>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</si>
  <si>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</si>
  <si>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</si>
  <si>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</si>
  <si>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</si>
  <si>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</si>
  <si>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</si>
  <si>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</si>
  <si>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</si>
  <si>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</si>
  <si>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</si>
  <si>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</si>
  <si>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</si>
  <si>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</si>
  <si>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</si>
  <si>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</si>
  <si>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</si>
  <si>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</si>
  <si>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</si>
  <si>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</si>
  <si>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</si>
  <si>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</si>
  <si>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</si>
  <si>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</si>
  <si>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</si>
  <si>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</si>
  <si>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</si>
  <si>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</si>
  <si>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</si>
  <si>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</si>
  <si>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</si>
  <si>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</si>
  <si>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</si>
  <si>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</si>
  <si>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</si>
  <si>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</si>
  <si>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</si>
  <si>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</si>
  <si>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</si>
  <si>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</si>
  <si>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</si>
  <si>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</si>
  <si>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</si>
  <si>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</si>
  <si>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</si>
  <si>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</si>
  <si>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</si>
  <si>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</si>
  <si>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</si>
  <si>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</si>
  <si>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</si>
  <si>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</si>
  <si>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</si>
  <si>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</si>
  <si>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</si>
  <si>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</si>
  <si>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</si>
  <si>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</si>
  <si>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</si>
  <si>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</si>
  <si>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</si>
  <si>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</si>
  <si>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</si>
  <si>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</si>
  <si>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</si>
  <si>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</si>
  <si>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</si>
  <si>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</si>
  <si>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</si>
  <si>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</si>
  <si>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</si>
  <si>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</si>
  <si>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</si>
  <si>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</si>
  <si>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</si>
  <si>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</si>
  <si>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</si>
  <si>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</si>
  <si>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</si>
  <si>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</si>
  <si>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</si>
  <si>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</si>
  <si>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</si>
  <si>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</si>
  <si>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</si>
  <si>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</si>
  <si>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</si>
  <si>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</si>
  <si>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</si>
  <si>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</si>
  <si>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</si>
  <si>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</si>
  <si>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</si>
  <si>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</si>
  <si>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</si>
  <si>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</si>
  <si>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</si>
  <si>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</si>
  <si>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</si>
  <si>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</si>
  <si>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</si>
  <si>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</si>
  <si>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</si>
  <si>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</si>
  <si>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</si>
  <si>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</si>
  <si>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</si>
  <si>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</si>
  <si>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</si>
  <si>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</si>
  <si>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</si>
  <si>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</si>
  <si>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</si>
  <si>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</si>
  <si>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</si>
  <si>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</si>
  <si>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</si>
  <si>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</si>
  <si>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</si>
  <si>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</si>
  <si>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</si>
  <si>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</si>
  <si>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</si>
  <si>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</si>
  <si>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</si>
  <si>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</si>
  <si>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</si>
  <si>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</si>
  <si>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</si>
  <si>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</si>
  <si>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</si>
  <si>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</si>
  <si>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</si>
  <si>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</si>
  <si>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</si>
  <si>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</si>
  <si>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</si>
  <si>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</si>
  <si>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</si>
  <si>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</si>
  <si>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</si>
  <si>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</si>
  <si>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</si>
  <si>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</si>
  <si>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</si>
  <si>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</si>
  <si>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</si>
  <si>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</si>
  <si>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</si>
  <si>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</si>
  <si>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</si>
  <si>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</si>
  <si>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</si>
  <si>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</si>
  <si>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</si>
  <si>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</si>
  <si>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</si>
  <si>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</si>
  <si>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</si>
  <si>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</si>
  <si>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</si>
  <si>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</si>
  <si>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</si>
  <si>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</si>
  <si>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</si>
  <si>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</si>
  <si>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</si>
  <si>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</si>
  <si>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</si>
  <si>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</si>
  <si>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</si>
  <si>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</si>
  <si>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</si>
  <si>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</si>
  <si>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</si>
  <si>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</si>
  <si>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</si>
  <si>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</si>
  <si>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</si>
  <si>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</si>
  <si>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</si>
  <si>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</si>
  <si>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</si>
  <si>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</si>
  <si>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</si>
  <si>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</si>
  <si>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</si>
  <si>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</si>
  <si>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</si>
  <si>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</si>
  <si>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</si>
  <si>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</si>
  <si>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</si>
  <si>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</si>
  <si>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</si>
  <si>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</si>
  <si>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</si>
  <si>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</si>
  <si>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</si>
  <si>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</si>
  <si>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</si>
  <si>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</si>
  <si>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</si>
  <si>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</si>
  <si>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</si>
  <si>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</si>
  <si>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</si>
  <si>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</si>
  <si>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</si>
  <si>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</si>
  <si>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</si>
  <si>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</si>
  <si>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</si>
  <si>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</si>
  <si>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</si>
  <si>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</si>
  <si>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</si>
  <si>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</si>
  <si>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</si>
  <si>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</si>
  <si>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</si>
  <si>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</si>
  <si>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</si>
  <si>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</si>
  <si>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</si>
  <si>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</si>
  <si>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</si>
  <si>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</si>
  <si>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</si>
  <si>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</si>
  <si>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</si>
  <si>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</si>
  <si>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</si>
  <si>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</si>
  <si>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</si>
  <si>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</si>
  <si>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</si>
  <si>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</si>
  <si>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</si>
  <si>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</si>
  <si>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</si>
  <si>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</si>
  <si>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</si>
  <si>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</si>
  <si>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</si>
  <si>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</si>
  <si>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</si>
  <si>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</si>
  <si>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</si>
  <si>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</si>
  <si>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</si>
  <si>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</si>
  <si>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</si>
  <si>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</si>
  <si>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</si>
  <si>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</si>
  <si>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</si>
  <si>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</si>
  <si>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</si>
  <si>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</si>
  <si>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</si>
  <si>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</si>
  <si>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</si>
  <si>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</si>
  <si>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</si>
  <si>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</si>
  <si>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</si>
  <si>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</si>
  <si>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</si>
  <si>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</si>
  <si>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</si>
  <si>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</si>
  <si>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</si>
  <si>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</si>
  <si>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</si>
  <si>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</si>
  <si>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</si>
  <si>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</si>
  <si>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</si>
  <si>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</si>
  <si>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</si>
  <si>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</si>
  <si>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</si>
  <si>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</si>
  <si>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</si>
  <si>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</si>
  <si>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</si>
  <si>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</si>
  <si>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</si>
  <si>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</si>
  <si>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</si>
  <si>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</si>
  <si>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</si>
  <si>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</si>
  <si>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</si>
  <si>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</si>
  <si>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</si>
  <si>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</si>
  <si>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</si>
  <si>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</si>
  <si>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</si>
  <si>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</si>
  <si>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</si>
  <si>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</si>
  <si>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</si>
  <si>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</si>
  <si>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</si>
  <si>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</si>
  <si>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</si>
  <si>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</si>
  <si>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</si>
  <si>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</si>
  <si>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</si>
  <si>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</si>
  <si>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</si>
  <si>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</si>
  <si>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</si>
  <si>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</si>
  <si>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</si>
  <si>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</si>
  <si>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</si>
  <si>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</si>
  <si>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</si>
  <si>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</si>
  <si>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</si>
  <si>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</si>
  <si>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</si>
  <si>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</si>
  <si>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</si>
  <si>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</si>
  <si>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</si>
  <si>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</si>
  <si>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</si>
  <si>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</si>
  <si>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</si>
  <si>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</si>
  <si>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</si>
  <si>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</si>
  <si>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</si>
  <si>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</si>
  <si>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</si>
  <si>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</si>
  <si>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</si>
  <si>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</si>
  <si>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</si>
  <si>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</si>
  <si>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</si>
  <si>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</si>
  <si>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</si>
  <si>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</si>
  <si>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</si>
  <si>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</si>
  <si>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</si>
  <si>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</si>
  <si>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</si>
  <si>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</si>
  <si>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</si>
  <si>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</si>
  <si>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</si>
  <si>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</si>
  <si>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</si>
  <si>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</si>
  <si>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</si>
  <si>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</si>
  <si>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</si>
  <si>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</si>
  <si>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</si>
  <si>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</si>
  <si>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</si>
  <si>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</si>
  <si>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</si>
  <si>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</si>
  <si>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</si>
  <si>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</si>
  <si>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</si>
  <si>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</si>
  <si>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</si>
  <si>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</si>
  <si>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</si>
  <si>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</si>
  <si>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</si>
  <si>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</si>
  <si>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</si>
  <si>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</si>
  <si>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</si>
  <si>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</si>
  <si>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</si>
  <si>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</si>
  <si>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</si>
  <si>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</si>
  <si>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</si>
  <si>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</si>
  <si>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</si>
  <si>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</si>
  <si>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</si>
  <si>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</si>
  <si>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</si>
  <si>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</si>
  <si>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</si>
  <si>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</si>
  <si>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</si>
  <si>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</si>
  <si>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</si>
  <si>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</si>
  <si>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</si>
  <si>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</si>
  <si>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</si>
  <si>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</si>
  <si>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</si>
  <si>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</si>
  <si>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</si>
  <si>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</si>
  <si>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</si>
  <si>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</si>
  <si>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</si>
  <si>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</si>
  <si>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</si>
  <si>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</si>
  <si>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</si>
  <si>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</si>
  <si>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</si>
  <si>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</si>
  <si>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</si>
  <si>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</si>
  <si>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</si>
  <si>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</si>
  <si>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</si>
  <si>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</si>
  <si>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</si>
  <si>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</si>
  <si>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</si>
  <si>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</si>
  <si>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</si>
  <si>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</si>
  <si>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</si>
  <si>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</si>
  <si>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</si>
  <si>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</si>
  <si>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</si>
  <si>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</si>
  <si>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</si>
  <si>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</si>
  <si>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</si>
  <si>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</si>
  <si>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</si>
  <si>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</si>
  <si>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</si>
  <si>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</si>
  <si>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</si>
  <si>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</si>
  <si>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</si>
  <si>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</si>
  <si>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</si>
  <si>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</si>
  <si>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</si>
  <si>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</si>
  <si>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</si>
  <si>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</si>
  <si>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</si>
  <si>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</si>
  <si>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</si>
  <si>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</si>
  <si>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</si>
  <si>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</si>
  <si>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</si>
  <si>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</si>
  <si>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</si>
  <si>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</si>
  <si>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</si>
  <si>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</si>
  <si>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</si>
  <si>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</si>
  <si>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</si>
  <si>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</si>
  <si>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</si>
  <si>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</si>
  <si>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</si>
  <si>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</si>
  <si>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</si>
  <si>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</si>
  <si>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</si>
  <si>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</si>
  <si>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</si>
  <si>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</si>
  <si>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</si>
  <si>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</si>
  <si>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</si>
  <si>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</si>
  <si>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</si>
  <si>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</si>
  <si>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</si>
  <si>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</si>
  <si>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</si>
  <si>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</si>
  <si>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</si>
  <si>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</si>
  <si>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</si>
  <si>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</si>
  <si>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</si>
  <si>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</si>
  <si>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</si>
  <si>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</si>
  <si>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</si>
  <si>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</si>
  <si>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</si>
  <si>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</si>
  <si>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</si>
  <si>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</si>
  <si>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</si>
  <si>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</si>
  <si>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</si>
  <si>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</si>
  <si>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</si>
  <si>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</si>
  <si>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</si>
  <si>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</si>
  <si>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</si>
  <si>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</si>
  <si>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</si>
  <si>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</si>
  <si>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</si>
  <si>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</si>
  <si>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</si>
  <si>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</si>
  <si>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</si>
  <si>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</si>
  <si>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</si>
  <si>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</si>
  <si>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</si>
  <si>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</si>
  <si>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</si>
  <si>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</si>
  <si>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</si>
  <si>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</si>
  <si>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</si>
  <si>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</si>
  <si>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</si>
  <si>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</si>
  <si>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</si>
  <si>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</si>
  <si>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</si>
  <si>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</si>
  <si>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</si>
  <si>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</si>
  <si>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</si>
  <si>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</si>
  <si>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</si>
  <si>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</si>
  <si>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</si>
  <si>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</si>
  <si>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</si>
  <si>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</si>
  <si>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</si>
  <si>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</si>
  <si>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</si>
  <si>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</si>
  <si>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</si>
  <si>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</si>
  <si>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</si>
  <si>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</si>
  <si>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</si>
  <si>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</si>
  <si>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</si>
  <si>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</si>
  <si>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</si>
  <si>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</si>
  <si>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</si>
  <si>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</si>
  <si>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</si>
  <si>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</si>
  <si>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</si>
  <si>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</si>
  <si>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</si>
  <si>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</si>
  <si>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</si>
  <si>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</si>
  <si>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</si>
  <si>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</si>
  <si>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</si>
  <si>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</si>
  <si>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</si>
  <si>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</si>
  <si>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</si>
  <si>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</si>
  <si>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</si>
  <si>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</si>
  <si>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</si>
  <si>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</si>
  <si>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</si>
  <si>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</si>
  <si>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</si>
  <si>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</si>
  <si>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</si>
  <si>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</si>
  <si>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</si>
  <si>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</si>
  <si>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</si>
  <si>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</si>
  <si>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</si>
  <si>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</si>
  <si>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</si>
  <si>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</si>
  <si>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</si>
  <si>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</si>
  <si>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</si>
  <si>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</si>
  <si>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</si>
  <si>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</si>
  <si>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</si>
  <si>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</si>
  <si>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</si>
  <si>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</si>
  <si>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</si>
  <si>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</si>
  <si>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</si>
  <si>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</si>
  <si>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</si>
  <si>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</si>
  <si>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</si>
  <si>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</si>
  <si>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</si>
  <si>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</si>
  <si>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</si>
  <si>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</si>
  <si>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</si>
  <si>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</si>
  <si>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</si>
  <si>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</si>
  <si>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</si>
  <si>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</si>
  <si>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</si>
  <si>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</si>
  <si>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</si>
  <si>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</si>
  <si>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</si>
  <si>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</si>
  <si>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</si>
  <si>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</si>
  <si>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</si>
  <si>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</si>
  <si>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</si>
  <si>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</si>
  <si>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</si>
  <si>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</si>
  <si>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</si>
  <si>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</si>
  <si>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</si>
  <si>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</si>
  <si>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</si>
  <si>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</si>
  <si>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</si>
  <si>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</si>
  <si>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</si>
  <si>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</si>
  <si>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</si>
  <si>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</si>
  <si>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</si>
  <si>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</si>
  <si>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</si>
  <si>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</si>
  <si>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</si>
  <si>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</si>
  <si>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</si>
  <si>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</si>
  <si>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</si>
  <si>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</si>
  <si>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</si>
  <si>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</si>
  <si>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</si>
  <si>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</si>
  <si>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</si>
  <si>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</si>
  <si>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</si>
  <si>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</si>
  <si>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</si>
  <si>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</si>
  <si>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</si>
  <si>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</si>
  <si>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</si>
  <si>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</si>
  <si>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</si>
  <si>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</si>
  <si>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</si>
  <si>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</si>
  <si>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</si>
  <si>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</si>
  <si>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</si>
  <si>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</si>
  <si>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</si>
  <si>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</si>
  <si>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</si>
  <si>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</si>
  <si>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</si>
  <si>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</si>
  <si>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</si>
  <si>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</si>
  <si>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</si>
  <si>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</si>
  <si>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</si>
  <si>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</si>
  <si>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</si>
  <si>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</si>
  <si>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</si>
  <si>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</si>
  <si>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</si>
  <si>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</si>
  <si>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</si>
  <si>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</si>
  <si>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</si>
  <si>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</si>
  <si>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</si>
  <si>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</si>
  <si>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</si>
  <si>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</si>
  <si>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</si>
  <si>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</si>
  <si>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</si>
  <si>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</si>
  <si>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</si>
  <si>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</si>
  <si>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</si>
  <si>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</si>
  <si>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</si>
  <si>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</si>
  <si>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</si>
  <si>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</si>
  <si>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</si>
  <si>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</si>
  <si>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</si>
  <si>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</si>
  <si>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</si>
  <si>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</si>
  <si>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</si>
  <si>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</si>
  <si>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</si>
  <si>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</si>
  <si>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</si>
  <si>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</si>
  <si>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</si>
  <si>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</si>
  <si>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</si>
  <si>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</si>
  <si>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</si>
  <si>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</si>
  <si>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</si>
  <si>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</si>
  <si>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</si>
  <si>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</si>
  <si>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</si>
  <si>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</si>
  <si>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</si>
  <si>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</si>
  <si>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</si>
  <si>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</si>
  <si>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</si>
  <si>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</si>
  <si>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</si>
  <si>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</si>
  <si>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</si>
  <si>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</si>
  <si>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</si>
  <si>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</si>
  <si>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</si>
  <si>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</si>
  <si>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</si>
  <si>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</si>
  <si>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</si>
  <si>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</si>
  <si>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</si>
  <si>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</si>
  <si>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</si>
  <si>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</si>
  <si>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</si>
  <si>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</si>
  <si>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</si>
  <si>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</si>
  <si>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</si>
  <si>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</si>
  <si>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</si>
  <si>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</si>
  <si>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</si>
  <si>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</si>
  <si>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</si>
  <si>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</si>
  <si>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</si>
  <si>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</si>
  <si>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</si>
  <si>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</si>
  <si>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</si>
  <si>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</si>
  <si>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</si>
  <si>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</si>
  <si>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</si>
  <si>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</si>
  <si>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</si>
  <si>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</si>
  <si>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</si>
  <si>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</si>
  <si>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</si>
  <si>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</si>
  <si>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</si>
  <si>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</si>
  <si>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</si>
  <si>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</si>
  <si>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</si>
  <si>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</si>
  <si>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</si>
  <si>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</si>
  <si>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</si>
  <si>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</si>
  <si>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</si>
  <si>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</si>
  <si>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</si>
  <si>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</si>
  <si>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</si>
  <si>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</si>
  <si>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</si>
  <si>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</si>
  <si>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</si>
  <si>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</si>
  <si>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</si>
  <si>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</si>
  <si>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</si>
  <si>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</si>
  <si>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</si>
  <si>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</si>
  <si>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</si>
  <si>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</si>
  <si>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</si>
  <si>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</si>
  <si>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</si>
  <si>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</si>
  <si>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</si>
  <si>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</si>
  <si>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</si>
  <si>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</si>
  <si>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</si>
  <si>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</si>
  <si>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</si>
  <si>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</si>
  <si>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</si>
  <si>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</si>
  <si>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</si>
  <si>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</si>
  <si>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</si>
  <si>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</si>
  <si>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</si>
  <si>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</si>
  <si>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</si>
  <si>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</si>
  <si>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</si>
  <si>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</si>
  <si>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</si>
  <si>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</si>
  <si>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</si>
  <si>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</si>
  <si>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</si>
  <si>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</si>
  <si>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</si>
  <si>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</si>
  <si>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</si>
  <si>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</si>
  <si>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</si>
  <si>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</si>
  <si>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</si>
  <si>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</si>
  <si>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</si>
  <si>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</si>
  <si>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</si>
  <si>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</si>
  <si>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</si>
  <si>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</si>
  <si>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</si>
  <si>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</si>
  <si>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</si>
  <si>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</si>
  <si>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</si>
  <si>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</si>
  <si>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</si>
  <si>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</si>
  <si>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</si>
  <si>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</si>
  <si>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</si>
  <si>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</si>
  <si>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</si>
  <si>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</si>
  <si>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</si>
  <si>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</si>
  <si>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</si>
  <si>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</si>
  <si>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</si>
  <si>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</si>
  <si>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</si>
  <si>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</si>
  <si>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</si>
  <si>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</si>
  <si>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</si>
  <si>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</si>
  <si>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</si>
  <si>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</si>
  <si>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</si>
  <si>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</si>
  <si>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</si>
  <si>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</si>
  <si>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</si>
  <si>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</si>
  <si>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</si>
  <si>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</si>
  <si>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</si>
  <si>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</si>
  <si>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</si>
  <si>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</si>
  <si>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</si>
  <si>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</si>
  <si>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</si>
  <si>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</si>
  <si>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</si>
  <si>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</si>
  <si>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</si>
  <si>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</si>
  <si>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</si>
  <si>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</si>
  <si>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</si>
  <si>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</si>
  <si>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</si>
  <si>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</si>
  <si>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</si>
  <si>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</si>
  <si>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</si>
  <si>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</si>
  <si>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</si>
  <si>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</si>
  <si>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</si>
  <si>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</si>
  <si>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</si>
  <si>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</si>
  <si>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</si>
  <si>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</si>
  <si>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</si>
  <si>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</si>
  <si>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</si>
  <si>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</si>
  <si>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</si>
  <si>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</si>
  <si>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</si>
  <si>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</si>
  <si>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</si>
  <si>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</si>
  <si>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</si>
  <si>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</si>
  <si>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</si>
  <si>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</si>
  <si>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</si>
  <si>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</si>
  <si>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</si>
  <si>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</si>
  <si>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</si>
  <si>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</si>
  <si>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</si>
  <si>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</si>
  <si>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</si>
  <si>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</si>
  <si>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</si>
  <si>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</si>
  <si>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</si>
  <si>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</si>
  <si>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</si>
  <si>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</si>
  <si>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</si>
  <si>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</si>
  <si>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</si>
  <si>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</si>
  <si>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</si>
  <si>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</si>
  <si>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</si>
  <si>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</si>
  <si>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</si>
  <si>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</si>
  <si>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</si>
  <si>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</si>
  <si>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</si>
  <si>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</si>
  <si>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</si>
  <si>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</si>
  <si>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</si>
  <si>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</si>
  <si>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</si>
  <si>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</si>
  <si>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</si>
  <si>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</si>
  <si>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</si>
  <si>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</si>
  <si>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</si>
  <si>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</si>
  <si>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</si>
  <si>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</si>
  <si>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</si>
  <si>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</si>
  <si>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</si>
  <si>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</si>
  <si>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</si>
  <si>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</si>
  <si>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</si>
  <si>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</si>
  <si>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</si>
  <si>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</si>
  <si>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</si>
  <si>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</si>
  <si>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</si>
  <si>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</si>
  <si>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</si>
  <si>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</si>
  <si>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</si>
  <si>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</si>
  <si>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</si>
  <si>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</si>
  <si>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</si>
  <si>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</si>
  <si>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</si>
  <si>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</si>
  <si>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</si>
  <si>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</si>
  <si>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</si>
  <si>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</si>
  <si>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</si>
  <si>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</si>
  <si>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</si>
  <si>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</si>
  <si>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</si>
  <si>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</si>
  <si>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</si>
  <si>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</si>
  <si>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</si>
  <si>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</si>
  <si>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</si>
  <si>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</si>
  <si>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</si>
  <si>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</si>
  <si>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</si>
  <si>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</si>
  <si>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</si>
  <si>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</si>
  <si>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</si>
  <si>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</si>
  <si>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</si>
  <si>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</si>
  <si>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</si>
  <si>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</si>
  <si>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</si>
  <si>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</si>
  <si>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</si>
  <si>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</si>
  <si>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</si>
  <si>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</si>
  <si>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</si>
  <si>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</si>
  <si>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</si>
  <si>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</si>
  <si>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</si>
  <si>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</si>
  <si>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</si>
  <si>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</si>
  <si>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</si>
  <si>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</si>
  <si>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</si>
  <si>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</si>
  <si>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</si>
  <si>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</si>
  <si>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</si>
  <si>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</si>
  <si>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</si>
  <si>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</si>
  <si>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</si>
  <si>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</si>
  <si>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</si>
  <si>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</si>
  <si>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</si>
  <si>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</si>
  <si>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</si>
  <si>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</si>
  <si>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</si>
  <si>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</si>
  <si>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</si>
  <si>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</si>
  <si>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</si>
  <si>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</si>
  <si>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</si>
  <si>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</si>
  <si>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</si>
  <si>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</si>
  <si>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</si>
  <si>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</si>
  <si>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</si>
  <si>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</si>
  <si>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</si>
  <si>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</si>
  <si>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</si>
  <si>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</si>
  <si>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</si>
  <si>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</si>
  <si>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</si>
  <si>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</si>
  <si>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</si>
  <si>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</si>
  <si>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</si>
  <si>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</si>
  <si>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</si>
  <si>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</si>
  <si>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</si>
  <si>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</si>
  <si>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</si>
  <si>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</si>
  <si>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</si>
  <si>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</si>
  <si>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</si>
  <si>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</si>
  <si>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</si>
  <si>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</si>
  <si>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</si>
  <si>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</si>
  <si>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</si>
  <si>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</si>
  <si>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</si>
  <si>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</si>
  <si>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</si>
  <si>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</si>
  <si>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</si>
  <si>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</si>
  <si>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</si>
  <si>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</si>
  <si>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</si>
  <si>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</si>
  <si>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</si>
  <si>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</si>
  <si>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</si>
  <si>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</si>
  <si>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</si>
  <si>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</si>
  <si>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</si>
  <si>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</si>
  <si>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</si>
  <si>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</si>
  <si>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</si>
  <si>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</si>
  <si>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</si>
  <si>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</si>
  <si>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</si>
  <si>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</si>
  <si>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</si>
  <si>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</si>
  <si>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</si>
  <si>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</si>
  <si>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</si>
  <si>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</si>
  <si>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</si>
  <si>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</si>
  <si>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</si>
  <si>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</si>
  <si>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</si>
  <si>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</si>
  <si>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</si>
  <si>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</si>
  <si>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</si>
  <si>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</si>
  <si>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</si>
  <si>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</si>
  <si>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</si>
  <si>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</si>
  <si>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</si>
  <si>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</si>
  <si>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</si>
  <si>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</si>
  <si>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</si>
  <si>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</si>
  <si>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</si>
  <si>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</si>
  <si>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</si>
  <si>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</si>
  <si>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</si>
  <si>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</si>
  <si>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</si>
  <si>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</si>
  <si>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</si>
  <si>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</si>
  <si>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</si>
  <si>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</si>
  <si>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</si>
  <si>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</si>
  <si>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</si>
  <si>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</si>
  <si>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</si>
  <si>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</si>
  <si>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</si>
  <si>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</si>
  <si>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</si>
  <si>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</si>
  <si>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</si>
  <si>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</si>
  <si>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</si>
  <si>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</si>
  <si>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</si>
  <si>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</si>
  <si>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</si>
  <si>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</si>
  <si>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</si>
  <si>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</si>
  <si>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</si>
  <si>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</si>
  <si>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</si>
  <si>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</si>
  <si>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</si>
  <si>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</si>
  <si>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</si>
  <si>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</si>
  <si>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</si>
  <si>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</si>
  <si>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</si>
  <si>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</si>
  <si>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</si>
  <si>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</si>
  <si>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</si>
  <si>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</si>
  <si>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</si>
  <si>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</si>
  <si>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</si>
  <si>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</si>
  <si>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</si>
  <si>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</si>
  <si>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</si>
  <si>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</si>
  <si>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</si>
  <si>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</si>
  <si>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</si>
  <si>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</si>
  <si>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</si>
  <si>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</si>
  <si>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</si>
  <si>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</si>
  <si>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</si>
  <si>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</si>
  <si>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</si>
  <si>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</si>
  <si>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</si>
  <si>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</si>
  <si>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</si>
  <si>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</si>
  <si>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</si>
  <si>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</si>
  <si>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</si>
  <si>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</si>
  <si>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</si>
  <si>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</si>
  <si>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</si>
  <si>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</si>
  <si>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</si>
  <si>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</si>
  <si>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</si>
  <si>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</si>
  <si>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</si>
  <si>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</si>
  <si>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</si>
  <si>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</si>
  <si>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</si>
  <si>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</si>
  <si>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</si>
  <si>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</si>
  <si>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</si>
  <si>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</si>
  <si>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</si>
  <si>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</si>
  <si>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</si>
  <si>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</si>
  <si>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</si>
  <si>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</si>
  <si>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</si>
  <si>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</si>
  <si>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</si>
  <si>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</si>
  <si>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</si>
  <si>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</si>
  <si>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</si>
  <si>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</si>
  <si>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</si>
  <si>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</si>
  <si>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</si>
  <si>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</si>
  <si>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</si>
  <si>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</si>
  <si>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</si>
  <si>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</si>
  <si>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</si>
  <si>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</si>
  <si>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</si>
  <si>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</si>
  <si>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</si>
  <si>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</si>
  <si>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</si>
  <si>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</si>
  <si>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</si>
  <si>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</si>
  <si>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</si>
  <si>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</si>
  <si>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</si>
  <si>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</si>
  <si>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</si>
  <si>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</si>
  <si>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</si>
  <si>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</si>
  <si>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</si>
  <si>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</si>
  <si>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</si>
  <si>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</si>
  <si>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</si>
  <si>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</si>
  <si>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</si>
  <si>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</si>
  <si>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</si>
  <si>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</si>
  <si>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</si>
  <si>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</si>
  <si>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</si>
  <si>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</si>
  <si>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</si>
  <si>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</si>
  <si>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</si>
  <si>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</si>
  <si>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</si>
  <si>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</si>
  <si>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</si>
  <si>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</si>
  <si>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</si>
  <si>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</si>
  <si>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</si>
  <si>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</si>
  <si>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</si>
  <si>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</si>
  <si>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</si>
  <si>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</si>
  <si>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</si>
  <si>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</si>
  <si>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</si>
  <si>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</si>
  <si>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</si>
  <si>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</si>
  <si>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</si>
  <si>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</si>
  <si>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</si>
  <si>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</si>
  <si>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</si>
  <si>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</si>
  <si>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</si>
  <si>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</si>
  <si>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</si>
  <si>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</si>
  <si>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</si>
  <si>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</si>
  <si>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</si>
  <si>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</si>
  <si>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</si>
  <si>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</si>
  <si>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</si>
  <si>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</si>
  <si>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</si>
  <si>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</si>
  <si>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</si>
  <si>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</si>
  <si>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</si>
  <si>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</si>
  <si>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</si>
  <si>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</si>
  <si>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</si>
  <si>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</si>
  <si>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</si>
  <si>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</si>
  <si>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</si>
  <si>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</si>
  <si>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</si>
  <si>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</si>
  <si>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</si>
  <si>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</si>
  <si>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</si>
  <si>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</si>
  <si>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</si>
  <si>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</si>
  <si>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</si>
  <si>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</si>
  <si>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</si>
  <si>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</si>
  <si>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</si>
  <si>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</si>
  <si>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</si>
  <si>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</si>
  <si>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</si>
  <si>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</si>
  <si>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</si>
  <si>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</si>
  <si>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</si>
  <si>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</si>
  <si>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</si>
  <si>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</si>
  <si>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</si>
  <si>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</si>
  <si>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</si>
  <si>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</si>
  <si>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</si>
  <si>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</si>
  <si>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</si>
  <si>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</si>
  <si>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</si>
  <si>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</si>
  <si>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</si>
  <si>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</si>
  <si>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</si>
  <si>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</si>
  <si>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</si>
  <si>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</si>
  <si>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</si>
  <si>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</si>
  <si>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</si>
  <si>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</si>
  <si>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</si>
  <si>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</si>
  <si>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</si>
  <si>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</si>
  <si>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</si>
  <si>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</si>
  <si>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</si>
  <si>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</si>
  <si>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</si>
  <si>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</si>
  <si>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</si>
  <si>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</si>
  <si>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</si>
  <si>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</si>
  <si>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</si>
  <si>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</si>
  <si>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</si>
  <si>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</si>
  <si>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</si>
  <si>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</si>
  <si>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</si>
  <si>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</si>
  <si>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</si>
  <si>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</si>
  <si>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</si>
  <si>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</si>
  <si>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</si>
  <si>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</si>
  <si>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</si>
  <si>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</si>
  <si>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</si>
  <si>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</si>
  <si>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</si>
  <si>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</si>
  <si>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</si>
  <si>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</si>
  <si>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</si>
  <si>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</si>
  <si>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</si>
  <si>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</si>
  <si>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</si>
  <si>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</si>
  <si>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</si>
  <si>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</si>
  <si>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</si>
  <si>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</si>
  <si>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</si>
  <si>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</si>
  <si>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</si>
  <si>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</si>
  <si>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</si>
  <si>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</si>
  <si>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</si>
  <si>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</si>
  <si>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</si>
  <si>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</si>
  <si>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</si>
  <si>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</si>
  <si>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</si>
  <si>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</si>
  <si>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</si>
  <si>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</si>
  <si>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</si>
  <si>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</si>
  <si>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</si>
  <si>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</si>
  <si>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</si>
  <si>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</si>
  <si>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</si>
  <si>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</si>
  <si>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</si>
  <si>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</si>
  <si>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</si>
  <si>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</si>
  <si>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</si>
  <si>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</si>
  <si>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</si>
  <si>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</si>
  <si>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</si>
  <si>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</si>
  <si>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</si>
  <si>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</si>
  <si>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</si>
  <si>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</si>
  <si>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</si>
  <si>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</si>
  <si>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</si>
  <si>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</si>
  <si>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</si>
  <si>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</si>
  <si>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</si>
  <si>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</si>
  <si>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</si>
  <si>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</si>
  <si>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</si>
  <si>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</si>
  <si>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</si>
  <si>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</si>
  <si>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</si>
  <si>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</si>
  <si>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</si>
  <si>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</si>
  <si>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</si>
  <si>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</si>
  <si>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</si>
  <si>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</si>
  <si>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</si>
  <si>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</si>
  <si>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</si>
  <si>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</si>
  <si>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</si>
  <si>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</si>
  <si>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</si>
  <si>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</si>
  <si>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</si>
  <si>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</si>
  <si>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</si>
  <si>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</si>
  <si>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</si>
  <si>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</si>
  <si>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</si>
  <si>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</si>
  <si>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</si>
  <si>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</si>
  <si>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</si>
  <si>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</si>
  <si>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</si>
  <si>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</si>
  <si>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</si>
  <si>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</si>
  <si>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</si>
  <si>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</si>
  <si>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</si>
  <si>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</si>
  <si>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</si>
  <si>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</si>
  <si>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</si>
  <si>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</si>
  <si>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</si>
  <si>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</si>
  <si>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</si>
  <si>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</si>
  <si>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</si>
  <si>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</si>
  <si>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</si>
  <si>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</si>
  <si>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</si>
  <si>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</si>
  <si>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</si>
  <si>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</si>
  <si>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</si>
  <si>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</si>
  <si>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</si>
  <si>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</si>
  <si>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</si>
  <si>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</si>
  <si>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</si>
  <si>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</si>
  <si>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</si>
  <si>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</si>
  <si>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</si>
  <si>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</si>
  <si>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</si>
  <si>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</si>
  <si>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</si>
  <si>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</si>
  <si>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</si>
  <si>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</si>
  <si>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</si>
  <si>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</si>
  <si>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</si>
  <si>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</si>
  <si>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</si>
  <si>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</si>
  <si>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</si>
  <si>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</si>
  <si>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</si>
  <si>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</si>
  <si>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</si>
  <si>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</si>
  <si>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</si>
  <si>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</si>
  <si>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</si>
  <si>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</si>
  <si>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</si>
  <si>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</si>
  <si>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</si>
  <si>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</si>
  <si>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</si>
  <si>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</si>
  <si>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</si>
  <si>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</si>
  <si>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</si>
  <si>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</si>
  <si>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</si>
  <si>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</si>
  <si>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</si>
  <si>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</si>
  <si>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</si>
  <si>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</si>
  <si>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</si>
  <si>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</si>
  <si>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</si>
  <si>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</si>
  <si>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</si>
  <si>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</si>
  <si>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</si>
  <si>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</si>
  <si>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</si>
  <si>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</si>
  <si>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</si>
  <si>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</si>
  <si>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</si>
  <si>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</si>
  <si>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</si>
  <si>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</si>
  <si>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</si>
  <si>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</si>
  <si>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</si>
  <si>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</si>
  <si>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</si>
  <si>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</si>
  <si>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</si>
  <si>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</si>
  <si>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</si>
  <si>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</si>
  <si>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</si>
  <si>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</si>
  <si>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</si>
  <si>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</si>
  <si>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</si>
  <si>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</si>
  <si>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</si>
  <si>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</si>
  <si>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</si>
  <si>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</si>
  <si>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</si>
  <si>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</si>
  <si>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</si>
  <si>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</si>
  <si>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</si>
  <si>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</si>
  <si>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</si>
  <si>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</si>
  <si>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</si>
  <si>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</si>
  <si>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</si>
  <si>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</si>
  <si>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</si>
  <si>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</si>
  <si>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</si>
  <si>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</si>
  <si>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</si>
  <si>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</si>
  <si>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</si>
  <si>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</si>
  <si>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</si>
  <si>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</si>
  <si>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</si>
  <si>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</si>
  <si>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</si>
  <si>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</si>
  <si>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</si>
  <si>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</si>
  <si>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</si>
  <si>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</si>
  <si>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</si>
  <si>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</si>
  <si>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</si>
  <si>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</si>
  <si>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</si>
  <si>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</si>
  <si>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</si>
  <si>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</si>
  <si>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</si>
  <si>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</si>
  <si>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</si>
  <si>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</si>
  <si>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</si>
  <si>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</si>
  <si>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</si>
  <si>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</si>
  <si>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</si>
  <si>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</si>
  <si>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</si>
  <si>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</si>
  <si>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</si>
  <si>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</si>
  <si>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</si>
  <si>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</si>
  <si>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</si>
  <si>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</si>
  <si>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</si>
  <si>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</si>
  <si>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</si>
  <si>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</si>
  <si>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</si>
  <si>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</si>
  <si>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</si>
  <si>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</si>
  <si>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</si>
  <si>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</si>
  <si>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</si>
  <si>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</si>
  <si>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</si>
  <si>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</si>
  <si>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</si>
  <si>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</si>
  <si>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</si>
  <si>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</si>
  <si>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</si>
  <si>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</si>
  <si>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</si>
  <si>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</si>
  <si>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</si>
  <si>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</si>
  <si>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</si>
  <si>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</si>
  <si>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</si>
  <si>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</si>
  <si>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</si>
  <si>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</si>
  <si>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</si>
  <si>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</si>
  <si>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</si>
  <si>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</si>
  <si>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</si>
  <si>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</si>
  <si>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</si>
  <si>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</si>
  <si>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</si>
  <si>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</si>
  <si>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</si>
  <si>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</si>
  <si>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</si>
  <si>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</si>
  <si>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</si>
  <si>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</si>
  <si>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</si>
  <si>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</si>
  <si>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</si>
  <si>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</si>
  <si>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</si>
  <si>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</si>
  <si>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</si>
  <si>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</si>
  <si>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</si>
  <si>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</si>
  <si>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</si>
  <si>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</si>
  <si>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</si>
  <si>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</si>
  <si>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</si>
  <si>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</si>
  <si>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</si>
  <si>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</si>
  <si>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</si>
  <si>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</si>
  <si>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</si>
  <si>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</si>
  <si>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</si>
  <si>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</si>
  <si>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</si>
  <si>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</si>
  <si>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</si>
  <si>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</si>
  <si>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</si>
  <si>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</si>
  <si>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</si>
  <si>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</si>
  <si>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</si>
  <si>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</si>
  <si>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</si>
  <si>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</si>
  <si>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</si>
  <si>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</si>
  <si>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</si>
  <si>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</si>
  <si>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</si>
  <si>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</si>
  <si>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</si>
  <si>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</si>
  <si>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</si>
  <si>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</si>
  <si>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</si>
  <si>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</si>
  <si>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</si>
  <si>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</si>
  <si>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</si>
  <si>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</si>
  <si>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</si>
  <si>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</si>
  <si>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</si>
  <si>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</si>
  <si>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</si>
  <si>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</si>
  <si>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</si>
  <si>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</si>
  <si>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</si>
  <si>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</si>
  <si>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</si>
  <si>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</si>
  <si>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</si>
  <si>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</si>
  <si>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</si>
  <si>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</si>
  <si>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</si>
  <si>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</si>
  <si>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</si>
  <si>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</si>
  <si>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</si>
  <si>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</si>
  <si>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</si>
  <si>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</si>
  <si>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</si>
  <si>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</si>
  <si>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</si>
  <si>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</si>
  <si>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</si>
  <si>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</si>
  <si>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</si>
  <si>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</si>
  <si>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</si>
  <si>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</si>
  <si>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</si>
  <si>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</si>
  <si>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</si>
  <si>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</si>
  <si>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</si>
  <si>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</si>
  <si>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</si>
  <si>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</si>
  <si>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</si>
  <si>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</si>
  <si>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</si>
  <si>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</si>
  <si>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</si>
  <si>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</si>
  <si>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</si>
  <si>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</si>
  <si>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</si>
  <si>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</si>
  <si>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</si>
  <si>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</si>
  <si>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</si>
  <si>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</si>
  <si>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</si>
  <si>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</si>
  <si>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</si>
  <si>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</si>
  <si>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</si>
  <si>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</si>
  <si>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</si>
  <si>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</si>
  <si>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</si>
  <si>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</si>
  <si>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</si>
  <si>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</si>
  <si>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</si>
  <si>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</si>
  <si>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</si>
  <si>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</si>
  <si>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</si>
  <si>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</si>
  <si>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</si>
  <si>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</si>
  <si>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</si>
  <si>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</si>
  <si>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</si>
  <si>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</si>
  <si>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</si>
  <si>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</si>
  <si>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</si>
  <si>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</si>
  <si>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</si>
  <si>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</si>
  <si>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</si>
  <si>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</si>
  <si>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</si>
  <si>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</si>
  <si>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</si>
  <si>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</si>
  <si>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</si>
  <si>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</si>
  <si>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</si>
  <si>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</si>
  <si>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</si>
  <si>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</si>
  <si>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</si>
  <si>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</si>
  <si>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</si>
  <si>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</si>
  <si>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</si>
  <si>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</si>
  <si>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</si>
  <si>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</si>
  <si>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</si>
  <si>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</si>
  <si>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</si>
  <si>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</si>
  <si>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</si>
  <si>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</si>
  <si>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</si>
  <si>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</si>
  <si>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</si>
  <si>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</si>
  <si>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</si>
  <si>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</si>
  <si>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</si>
  <si>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</si>
  <si>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</si>
  <si>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</si>
  <si>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</si>
  <si>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</si>
  <si>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</si>
  <si>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</si>
  <si>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</si>
  <si>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</si>
  <si>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</si>
  <si>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</si>
  <si>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</si>
  <si>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</si>
  <si>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</si>
  <si>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</si>
  <si>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</si>
  <si>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</si>
  <si>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</si>
  <si>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</si>
  <si>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</si>
  <si>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</si>
  <si>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</si>
  <si>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</si>
  <si>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</si>
  <si>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</si>
  <si>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</si>
  <si>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</si>
  <si>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</si>
  <si>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</si>
  <si>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</si>
  <si>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</si>
  <si>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</si>
  <si>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</si>
  <si>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</si>
  <si>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</si>
  <si>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</si>
  <si>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</si>
  <si>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</si>
  <si>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</si>
  <si>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</si>
  <si>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</si>
  <si>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</si>
  <si>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</si>
  <si>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</si>
  <si>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</si>
  <si>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</si>
  <si>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</si>
  <si>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</si>
  <si>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</si>
  <si>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</si>
  <si>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</si>
  <si>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</si>
  <si>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</si>
  <si>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</si>
  <si>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</si>
  <si>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</si>
  <si>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</si>
  <si>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</si>
  <si>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</si>
  <si>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</si>
  <si>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</si>
  <si>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</si>
  <si>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</si>
  <si>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</si>
  <si>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</si>
  <si>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</si>
  <si>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</si>
  <si>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</si>
  <si>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</si>
  <si>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</si>
  <si>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</si>
  <si>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</si>
  <si>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</si>
  <si>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</si>
  <si>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</si>
  <si>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</si>
  <si>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</si>
  <si>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</si>
  <si>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</si>
  <si>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</si>
  <si>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</si>
  <si>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</si>
  <si>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</si>
  <si>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</si>
  <si>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</si>
  <si>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</si>
  <si>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</si>
  <si>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</si>
  <si>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</si>
  <si>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</si>
  <si>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</si>
  <si>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</si>
  <si>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</si>
  <si>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</si>
  <si>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</si>
  <si>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</si>
  <si>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</si>
  <si>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</si>
  <si>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</si>
  <si>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</si>
  <si>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</si>
  <si>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</si>
  <si>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</si>
  <si>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</si>
  <si>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</si>
  <si>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</si>
  <si>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</si>
  <si>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</si>
  <si>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</si>
  <si>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</si>
  <si>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</si>
  <si>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</si>
  <si>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</si>
  <si>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</si>
  <si>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</si>
  <si>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</si>
  <si>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</si>
  <si>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</si>
  <si>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</si>
  <si>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</si>
  <si>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</si>
  <si>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</si>
  <si>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</si>
  <si>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</si>
  <si>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</si>
  <si>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</si>
  <si>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</si>
  <si>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</si>
  <si>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</si>
  <si>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</si>
  <si>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</si>
  <si>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</si>
  <si>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</si>
  <si>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</si>
  <si>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</si>
  <si>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</si>
  <si>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</si>
  <si>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</si>
  <si>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</si>
  <si>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</si>
  <si>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</si>
  <si>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</si>
  <si>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</si>
  <si>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</si>
  <si>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</si>
  <si>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</si>
  <si>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</si>
  <si>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</si>
  <si>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</si>
  <si>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</si>
  <si>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</si>
  <si>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</si>
  <si>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</si>
  <si>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</si>
  <si>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</si>
  <si>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</si>
  <si>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</si>
  <si>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</si>
  <si>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</si>
  <si>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</si>
  <si>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</si>
  <si>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</si>
  <si>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</si>
  <si>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</si>
  <si>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</si>
  <si>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</si>
  <si>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</si>
  <si>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</si>
  <si>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</si>
  <si>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</si>
  <si>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</si>
  <si>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</si>
  <si>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</si>
  <si>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</si>
  <si>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</si>
  <si>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</si>
  <si>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</si>
  <si>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</si>
  <si>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</si>
  <si>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</si>
  <si>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</si>
  <si>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</si>
  <si>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</si>
  <si>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</si>
  <si>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</si>
  <si>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</si>
  <si>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</si>
  <si>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</si>
  <si>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</si>
  <si>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</si>
  <si>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</si>
  <si>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</si>
  <si>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</si>
  <si>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</si>
  <si>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</si>
  <si>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</si>
  <si>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</si>
  <si>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</si>
  <si>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</si>
  <si>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</si>
  <si>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</si>
  <si>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</si>
  <si>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</si>
  <si>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</si>
  <si>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</si>
  <si>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</si>
  <si>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</si>
  <si>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</si>
  <si>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</si>
  <si>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</si>
  <si>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</si>
  <si>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</si>
  <si>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</si>
  <si>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</si>
  <si>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</si>
  <si>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</si>
  <si>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</si>
  <si>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</si>
  <si>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</si>
  <si>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</si>
  <si>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</si>
  <si>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</si>
  <si>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</si>
  <si>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</si>
  <si>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</si>
  <si>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</si>
  <si>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</si>
  <si>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</si>
  <si>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</si>
  <si>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</si>
  <si>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</si>
  <si>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</si>
  <si>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</si>
  <si>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</si>
  <si>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</si>
  <si>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</si>
  <si>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</si>
  <si>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</si>
  <si>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</si>
  <si>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</si>
  <si>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</si>
  <si>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</si>
  <si>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</si>
  <si>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</si>
  <si>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</si>
  <si>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</si>
  <si>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</si>
  <si>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</si>
  <si>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</si>
  <si>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</si>
  <si>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</si>
  <si>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</si>
  <si>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</si>
  <si>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</si>
  <si>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</si>
  <si>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</si>
  <si>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</si>
  <si>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</si>
  <si>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</si>
  <si>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</si>
  <si>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</si>
  <si>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</si>
  <si>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</si>
  <si>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</si>
  <si>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</si>
  <si>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</si>
  <si>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</si>
  <si>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</si>
  <si>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</si>
  <si>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</si>
  <si>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</si>
  <si>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</si>
  <si>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</si>
  <si>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</si>
  <si>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</si>
  <si>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</si>
  <si>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</si>
  <si>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</si>
  <si>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</si>
  <si>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</si>
  <si>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</si>
  <si>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</si>
  <si>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</si>
  <si>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</si>
  <si>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</si>
  <si>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</si>
  <si>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</si>
  <si>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</si>
  <si>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</si>
  <si>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</si>
  <si>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</si>
  <si>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</si>
  <si>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</si>
  <si>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</si>
  <si>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</si>
  <si>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</si>
  <si>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</si>
  <si>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</si>
  <si>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</si>
  <si>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</si>
  <si>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</si>
  <si>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</si>
  <si>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</si>
  <si>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</si>
  <si>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</si>
  <si>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</si>
  <si>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</si>
  <si>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</si>
  <si>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</si>
  <si>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</si>
  <si>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</si>
  <si>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</si>
  <si>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</si>
  <si>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</si>
  <si>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</si>
  <si>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</si>
  <si>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</si>
  <si>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</si>
  <si>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</si>
  <si>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</si>
  <si>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</si>
  <si>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</si>
  <si>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</si>
  <si>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</si>
  <si>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</si>
  <si>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</si>
  <si>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</si>
  <si>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</si>
  <si>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</si>
  <si>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</si>
  <si>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</si>
  <si>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</si>
  <si>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</si>
  <si>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</si>
  <si>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</si>
  <si>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</si>
  <si>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</si>
  <si>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</si>
  <si>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</si>
  <si>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</si>
  <si>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</si>
  <si>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</si>
  <si>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</si>
  <si>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</si>
  <si>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</si>
  <si>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</si>
  <si>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</si>
  <si>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</si>
  <si>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</si>
  <si>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</si>
  <si>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</si>
  <si>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</si>
  <si>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</si>
  <si>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</si>
  <si>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</si>
  <si>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</si>
  <si>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</si>
  <si>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</si>
  <si>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</si>
  <si>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</si>
  <si>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</si>
  <si>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</si>
  <si>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</si>
  <si>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</si>
  <si>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</si>
  <si>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</si>
  <si>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</si>
  <si>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</si>
  <si>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</si>
  <si>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</si>
  <si>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</si>
  <si>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</si>
  <si>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</si>
  <si>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</si>
  <si>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</si>
  <si>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</si>
  <si>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</si>
  <si>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</si>
  <si>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</si>
  <si>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</si>
  <si>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</si>
  <si>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</si>
  <si>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</si>
  <si>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</si>
  <si>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</si>
  <si>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</si>
  <si>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</si>
  <si>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</si>
  <si>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</si>
  <si>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</si>
  <si>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</si>
  <si>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</si>
  <si>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</si>
  <si>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</si>
  <si>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</si>
  <si>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</si>
  <si>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</si>
  <si>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</si>
  <si>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</si>
  <si>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</si>
  <si>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</si>
  <si>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</si>
  <si>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</si>
  <si>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</si>
  <si>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</si>
  <si>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</si>
  <si>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</si>
  <si>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</si>
  <si>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</si>
  <si>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</si>
  <si>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</si>
  <si>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</si>
  <si>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</si>
  <si>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</si>
  <si>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</si>
  <si>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</si>
  <si>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</si>
  <si>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</si>
  <si>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</si>
  <si>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</si>
  <si>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</si>
  <si>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</si>
  <si>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</si>
  <si>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</si>
  <si>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</si>
  <si>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</si>
  <si>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</si>
  <si>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</si>
  <si>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</si>
  <si>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</si>
  <si>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</si>
  <si>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</si>
  <si>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</si>
  <si>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</si>
  <si>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</si>
  <si>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</si>
  <si>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</si>
  <si>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</si>
  <si>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</si>
  <si>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</si>
  <si>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</si>
  <si>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</si>
  <si>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</si>
  <si>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</si>
  <si>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</si>
  <si>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</si>
  <si>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</si>
  <si>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</si>
  <si>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</si>
  <si>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</si>
  <si>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</si>
  <si>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</si>
  <si>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</si>
  <si>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</si>
  <si>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</si>
  <si>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</si>
  <si>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</si>
  <si>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</si>
  <si>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</si>
  <si>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</si>
  <si>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</si>
  <si>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</si>
  <si>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</si>
  <si>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</si>
  <si>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</si>
  <si>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</si>
  <si>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</si>
  <si>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</si>
  <si>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</si>
  <si>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</si>
  <si>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</si>
  <si>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</si>
  <si>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</si>
  <si>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</si>
  <si>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</si>
  <si>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</si>
  <si>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</si>
  <si>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</si>
  <si>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</si>
  <si>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</si>
  <si>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</si>
  <si>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</si>
  <si>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</si>
  <si>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</si>
  <si>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</si>
  <si>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</si>
  <si>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</si>
  <si>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</si>
  <si>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</si>
  <si>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</si>
  <si>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</si>
  <si>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</si>
  <si>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</si>
  <si>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</si>
  <si>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</si>
  <si>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</si>
  <si>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</si>
  <si>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</si>
  <si>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</si>
  <si>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</si>
  <si>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</si>
  <si>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</si>
  <si>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</si>
  <si>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</si>
  <si>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</si>
  <si>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</si>
  <si>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</si>
  <si>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</si>
  <si>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</si>
  <si>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</si>
  <si>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</si>
  <si>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</si>
  <si>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</si>
  <si>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</si>
  <si>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</si>
  <si>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</si>
  <si>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</si>
  <si>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</si>
  <si>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</si>
  <si>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</si>
  <si>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</si>
  <si>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</si>
  <si>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</si>
  <si>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</si>
  <si>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</si>
  <si>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</si>
  <si>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</si>
  <si>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</si>
  <si>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</si>
  <si>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</si>
  <si>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</si>
  <si>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</si>
  <si>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</si>
  <si>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</si>
  <si>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</si>
  <si>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</si>
  <si>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</si>
  <si>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</si>
  <si>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</si>
  <si>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</si>
  <si>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</si>
  <si>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</si>
  <si>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</si>
  <si>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</si>
  <si>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</si>
  <si>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</si>
  <si>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</si>
  <si>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</si>
  <si>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</si>
  <si>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</si>
  <si>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</si>
  <si>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</si>
  <si>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</si>
  <si>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</si>
  <si>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</si>
  <si>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</si>
  <si>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</si>
  <si>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</si>
  <si>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</si>
  <si>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</si>
  <si>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</si>
  <si>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</si>
  <si>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</si>
  <si>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</si>
  <si>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</si>
  <si>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</si>
  <si>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</si>
  <si>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</si>
  <si>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</si>
  <si>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</si>
  <si>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</si>
  <si>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</si>
  <si>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</si>
  <si>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</si>
  <si>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</si>
  <si>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</si>
  <si>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</si>
  <si>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</si>
  <si>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</si>
  <si>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</si>
  <si>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</si>
  <si>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</si>
  <si>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</si>
  <si>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</si>
  <si>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</si>
  <si>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</si>
  <si>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</si>
  <si>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</si>
  <si>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</si>
  <si>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</si>
  <si>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</si>
  <si>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</si>
  <si>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</si>
  <si>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</si>
  <si>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</si>
  <si>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</si>
  <si>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</si>
  <si>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</si>
  <si>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</si>
  <si>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</si>
  <si>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</si>
  <si>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</si>
  <si>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</si>
  <si>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</si>
  <si>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</si>
  <si>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</si>
  <si>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</si>
  <si>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</si>
  <si>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</si>
  <si>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</si>
  <si>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</si>
  <si>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</si>
  <si>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</si>
  <si>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</si>
  <si>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</si>
  <si>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</si>
  <si>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</si>
  <si>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</si>
  <si>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</si>
  <si>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</si>
  <si>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</si>
  <si>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</si>
  <si>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</si>
  <si>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</si>
  <si>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</si>
  <si>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</si>
  <si>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</si>
  <si>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</si>
  <si>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</si>
  <si>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</si>
  <si>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</si>
  <si>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</si>
  <si>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</si>
  <si>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</si>
  <si>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</si>
  <si>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</si>
  <si>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</si>
  <si>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</si>
  <si>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</si>
  <si>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</si>
  <si>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</si>
  <si>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</si>
  <si>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</si>
  <si>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</si>
  <si>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</si>
  <si>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</si>
  <si>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</si>
  <si>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</si>
  <si>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</si>
  <si>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</si>
  <si>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</si>
  <si>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</si>
  <si>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</si>
  <si>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</si>
  <si>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</si>
  <si>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</si>
  <si>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</si>
  <si>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</si>
  <si>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</si>
  <si>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</si>
  <si>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</si>
  <si>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</si>
  <si>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</si>
  <si>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</si>
  <si>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</si>
  <si>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</si>
  <si>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</si>
  <si>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</si>
  <si>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</si>
  <si>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</si>
  <si>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</si>
  <si>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</si>
  <si>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</si>
  <si>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</si>
  <si>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</si>
  <si>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</si>
  <si>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</si>
  <si>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</si>
  <si>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</si>
  <si>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</si>
  <si>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</si>
  <si>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</si>
  <si>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</si>
  <si>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</si>
  <si>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</si>
  <si>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</si>
  <si>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</si>
  <si>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</si>
  <si>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</si>
  <si>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</si>
  <si>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</si>
  <si>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</si>
  <si>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</si>
  <si>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</si>
  <si>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</si>
  <si>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</si>
  <si>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</si>
  <si>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</si>
  <si>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</si>
  <si>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</si>
  <si>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</si>
  <si>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</si>
  <si>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</si>
  <si>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</si>
  <si>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</si>
  <si>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</si>
  <si>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</si>
  <si>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</si>
  <si>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</si>
  <si>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</si>
  <si>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</si>
  <si>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</si>
  <si>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</si>
  <si>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</si>
  <si>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</si>
  <si>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</si>
  <si>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</si>
  <si>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</si>
  <si>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</si>
  <si>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</si>
  <si>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</si>
  <si>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</si>
  <si>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</si>
  <si>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</si>
  <si>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</si>
  <si>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</si>
  <si>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</si>
  <si>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</si>
  <si>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</si>
  <si>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</si>
  <si>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</si>
  <si>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</si>
  <si>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</si>
  <si>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</si>
  <si>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</si>
  <si>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</si>
  <si>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</si>
  <si>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</si>
  <si>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</si>
  <si>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</si>
  <si>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</si>
  <si>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</si>
  <si>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</si>
  <si>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</si>
  <si>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</si>
  <si>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</si>
  <si>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</si>
  <si>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</si>
  <si>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</si>
  <si>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</si>
  <si>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</si>
  <si>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</si>
  <si>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</si>
  <si>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</si>
  <si>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</si>
  <si>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</si>
  <si>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</si>
  <si>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</si>
  <si>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</si>
  <si>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</si>
  <si>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</si>
  <si>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</si>
  <si>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</si>
  <si>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</si>
  <si>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</si>
  <si>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</si>
  <si>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</si>
  <si>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</si>
  <si>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</si>
  <si>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</si>
  <si>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</si>
  <si>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</si>
  <si>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</si>
  <si>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</si>
  <si>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</si>
  <si>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</si>
  <si>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</si>
  <si>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</si>
  <si>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</si>
  <si>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</si>
  <si>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</si>
  <si>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</si>
  <si>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</si>
  <si>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</si>
  <si>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</si>
  <si>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</si>
  <si>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</si>
  <si>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</si>
  <si>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</si>
  <si>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</si>
  <si>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</si>
  <si>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</si>
  <si>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</si>
  <si>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</si>
  <si>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</si>
  <si>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</si>
  <si>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</si>
  <si>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</si>
  <si>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</si>
  <si>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</si>
  <si>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</si>
  <si>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</si>
  <si>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</si>
  <si>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</si>
  <si>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</si>
  <si>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</si>
  <si>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</si>
  <si>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</si>
  <si>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</si>
  <si>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</si>
  <si>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</si>
  <si>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</si>
  <si>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</si>
  <si>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</si>
  <si>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</si>
  <si>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</si>
  <si>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</si>
  <si>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</si>
  <si>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</si>
  <si>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</si>
  <si>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</si>
  <si>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</si>
  <si>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</si>
  <si>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</si>
  <si>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</si>
  <si>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</si>
  <si>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</si>
  <si>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</si>
  <si>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</si>
  <si>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</si>
  <si>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</si>
  <si>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</si>
  <si>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</si>
  <si>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</si>
  <si>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</si>
  <si>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</si>
  <si>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</si>
  <si>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</si>
  <si>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</si>
  <si>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</si>
  <si>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</si>
  <si>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</si>
  <si>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</si>
  <si>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</si>
  <si>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</si>
  <si>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</si>
  <si>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</si>
  <si>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</si>
  <si>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</si>
  <si>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</si>
  <si>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</si>
  <si>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</si>
  <si>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</si>
  <si>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</si>
  <si>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</si>
  <si>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</si>
  <si>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</si>
  <si>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</si>
  <si>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</si>
  <si>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</si>
  <si>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</si>
  <si>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</si>
  <si>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</si>
  <si>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</si>
  <si>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</si>
  <si>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</si>
  <si>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</si>
  <si>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</si>
  <si>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</si>
  <si>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</si>
  <si>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</si>
  <si>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</si>
  <si>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</si>
  <si>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</si>
  <si>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</si>
  <si>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</si>
  <si>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</si>
  <si>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</si>
  <si>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</si>
  <si>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</si>
  <si>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</si>
  <si>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</si>
  <si>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</si>
  <si>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</si>
  <si>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</si>
  <si>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</si>
  <si>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</si>
  <si>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</si>
  <si>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</si>
  <si>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</si>
  <si>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</si>
  <si>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</si>
  <si>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</si>
  <si>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</si>
  <si>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</si>
  <si>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</si>
  <si>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</si>
  <si>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</si>
  <si>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</si>
  <si>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</si>
  <si>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</si>
  <si>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</si>
  <si>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</si>
  <si>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</si>
  <si>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</si>
  <si>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</si>
  <si>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</si>
  <si>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</si>
  <si>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</si>
  <si>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</si>
  <si>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</si>
  <si>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</si>
  <si>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</si>
  <si>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</si>
  <si>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</si>
  <si>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</si>
  <si>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</si>
  <si>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</si>
  <si>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</si>
  <si>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</si>
  <si>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</si>
  <si>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</si>
  <si>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</si>
  <si>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</si>
  <si>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</si>
  <si>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</si>
  <si>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</si>
  <si>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</si>
  <si>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</si>
  <si>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</si>
  <si>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</si>
  <si>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</si>
  <si>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</si>
  <si>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</si>
  <si>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</si>
  <si>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</si>
  <si>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</si>
  <si>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</si>
  <si>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</si>
  <si>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</si>
  <si>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</si>
  <si>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</si>
  <si>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</si>
  <si>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</si>
  <si>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</si>
  <si>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</si>
  <si>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</si>
  <si>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</si>
  <si>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</si>
  <si>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</si>
  <si>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</si>
  <si>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</si>
  <si>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</si>
  <si>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</si>
  <si>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</si>
  <si>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</si>
  <si>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</si>
  <si>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</si>
  <si>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</si>
  <si>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</si>
  <si>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</si>
  <si>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</si>
  <si>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</si>
  <si>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</si>
  <si>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</si>
  <si>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</si>
  <si>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</si>
  <si>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</si>
  <si>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</si>
  <si>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</si>
  <si>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</si>
  <si>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</si>
  <si>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</si>
  <si>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</si>
  <si>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</si>
  <si>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</si>
  <si>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</si>
  <si>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</si>
  <si>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</si>
  <si>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</si>
  <si>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</si>
  <si>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</si>
  <si>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</si>
  <si>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</si>
  <si>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</si>
  <si>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</si>
  <si>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</si>
  <si>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</si>
  <si>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</si>
  <si>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</si>
  <si>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</si>
  <si>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</si>
  <si>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</si>
  <si>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</si>
  <si>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</si>
  <si>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</si>
  <si>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</si>
  <si>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</si>
  <si>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</si>
  <si>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</si>
  <si>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</si>
  <si>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</si>
  <si>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</si>
  <si>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</si>
  <si>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</si>
  <si>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</si>
  <si>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</si>
  <si>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</si>
  <si>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</si>
  <si>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</si>
  <si>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</si>
  <si>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</si>
  <si>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</si>
  <si>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</si>
  <si>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</si>
  <si>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</si>
  <si>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</si>
  <si>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</si>
  <si>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</si>
  <si>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</si>
  <si>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</si>
  <si>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</si>
  <si>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</si>
  <si>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</si>
  <si>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</si>
  <si>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</si>
  <si>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</si>
  <si>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</si>
  <si>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</si>
  <si>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</si>
  <si>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</si>
  <si>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</si>
  <si>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</si>
  <si>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</si>
  <si>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</si>
  <si>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</si>
  <si>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</si>
  <si>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</si>
  <si>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</si>
  <si>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</si>
  <si>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</si>
  <si>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</si>
  <si>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</si>
  <si>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</si>
  <si>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</si>
  <si>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</si>
  <si>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</si>
  <si>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</si>
  <si>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</si>
  <si>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</si>
  <si>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</si>
  <si>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</si>
  <si>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</si>
  <si>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</si>
  <si>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</si>
  <si>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</si>
  <si>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</si>
  <si>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</si>
  <si>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</si>
  <si>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</si>
  <si>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</si>
  <si>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</si>
  <si>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</si>
  <si>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</si>
  <si>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</si>
  <si>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</si>
  <si>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</si>
  <si>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</si>
  <si>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</si>
  <si>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</si>
  <si>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</si>
  <si>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</si>
  <si>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</si>
  <si>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</si>
  <si>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</si>
  <si>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</si>
  <si>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</si>
  <si>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</si>
  <si>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</si>
  <si>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</si>
  <si>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</si>
  <si>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</si>
  <si>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</si>
  <si>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</si>
  <si>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</si>
  <si>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</si>
  <si>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</si>
  <si>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</si>
  <si>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</si>
  <si>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</si>
  <si>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</si>
  <si>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</si>
  <si>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</si>
  <si>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</si>
  <si>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</si>
  <si>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</si>
  <si>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</si>
  <si>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</si>
  <si>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</si>
  <si>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</si>
  <si>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</si>
  <si>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</si>
  <si>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</si>
  <si>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</si>
  <si>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</si>
  <si>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</si>
  <si>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</si>
  <si>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</si>
  <si>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</si>
  <si>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</si>
  <si>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</si>
  <si>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</si>
  <si>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</si>
  <si>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</si>
  <si>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</si>
  <si>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</si>
  <si>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</si>
  <si>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</si>
  <si>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</si>
  <si>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</si>
  <si>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</si>
  <si>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</si>
  <si>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</si>
  <si>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</si>
  <si>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</si>
  <si>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</si>
  <si>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</si>
  <si>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</si>
  <si>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</si>
  <si>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</si>
  <si>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</si>
  <si>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</si>
  <si>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</si>
  <si>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</si>
  <si>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</si>
  <si>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</si>
  <si>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</si>
  <si>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</si>
  <si>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</si>
  <si>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</si>
  <si>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</si>
  <si>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</si>
  <si>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</si>
  <si>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</si>
  <si>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</si>
  <si>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</si>
  <si>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</si>
  <si>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</si>
  <si>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</si>
  <si>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</si>
  <si>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</si>
  <si>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</si>
  <si>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</si>
  <si>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</si>
  <si>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</si>
  <si>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</si>
  <si>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</si>
  <si>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</si>
  <si>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</si>
  <si>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</si>
  <si>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</si>
  <si>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</si>
  <si>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</si>
  <si>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</si>
  <si>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</si>
  <si>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</si>
  <si>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</si>
  <si>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</si>
  <si>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</si>
  <si>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</si>
  <si>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</si>
  <si>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</si>
  <si>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</si>
  <si>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</si>
  <si>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</si>
  <si>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</si>
  <si>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</si>
  <si>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</si>
  <si>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</si>
  <si>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</si>
  <si>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</si>
  <si>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</si>
  <si>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</si>
  <si>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</si>
  <si>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</si>
  <si>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</si>
  <si>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</si>
  <si>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</si>
  <si>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</si>
  <si>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</si>
  <si>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</si>
  <si>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</si>
  <si>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</si>
  <si>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</si>
  <si>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</si>
  <si>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</si>
  <si>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</si>
  <si>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</si>
  <si>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</si>
  <si>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</si>
  <si>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</si>
  <si>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</si>
  <si>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</si>
  <si>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</si>
  <si>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</si>
  <si>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</si>
  <si>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</si>
  <si>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</si>
  <si>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</si>
  <si>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</si>
  <si>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</si>
  <si>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</si>
  <si>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</si>
  <si>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</si>
  <si>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</si>
  <si>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</si>
  <si>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</si>
  <si>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</si>
  <si>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</si>
  <si>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</si>
  <si>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</si>
  <si>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</si>
  <si>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</si>
  <si>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</si>
  <si>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</si>
  <si>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</si>
  <si>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</si>
  <si>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</si>
  <si>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</si>
  <si>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</si>
  <si>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</si>
  <si>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</si>
  <si>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</si>
  <si>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</si>
  <si>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</si>
  <si>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</si>
  <si>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</si>
  <si>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</si>
  <si>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</si>
  <si>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</si>
  <si>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</si>
  <si>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</si>
  <si>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</si>
  <si>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</si>
  <si>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</si>
  <si>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</si>
  <si>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</si>
  <si>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</si>
  <si>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</si>
  <si>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</si>
  <si>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</si>
  <si>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</si>
  <si>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</si>
  <si>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</si>
  <si>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</si>
  <si>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</si>
  <si>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</si>
  <si>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</si>
  <si>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</si>
  <si>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</si>
  <si>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</si>
  <si>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</si>
  <si>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</si>
  <si>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</si>
  <si>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</si>
  <si>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</si>
  <si>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</si>
  <si>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</si>
  <si>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</si>
  <si>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</si>
  <si>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</si>
  <si>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</si>
  <si>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</si>
  <si>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</si>
  <si>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</si>
  <si>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</si>
  <si>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</si>
  <si>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</si>
  <si>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</si>
  <si>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</si>
  <si>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</si>
  <si>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</si>
  <si>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</si>
  <si>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</si>
  <si>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</si>
  <si>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</si>
  <si>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</si>
  <si>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</si>
  <si>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</si>
  <si>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</si>
  <si>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</si>
  <si>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</si>
  <si>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</si>
  <si>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</si>
  <si>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</si>
  <si>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</si>
  <si>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</si>
  <si>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</si>
  <si>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</si>
  <si>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</si>
  <si>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</si>
  <si>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</si>
  <si>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</si>
  <si>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</si>
  <si>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</si>
  <si>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</si>
  <si>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</si>
  <si>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</si>
  <si>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</si>
  <si>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</si>
  <si>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</si>
  <si>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</si>
  <si>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</si>
  <si>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</si>
  <si>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</si>
  <si>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</si>
  <si>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</si>
  <si>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</si>
  <si>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</si>
  <si>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</si>
  <si>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</si>
  <si>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</si>
  <si>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</si>
  <si>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</si>
  <si>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</si>
  <si>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</si>
  <si>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</si>
  <si>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</si>
  <si>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</si>
  <si>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</si>
  <si>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</si>
  <si>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</si>
  <si>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</si>
  <si>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</si>
  <si>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</si>
  <si>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</si>
  <si>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</si>
  <si>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</si>
  <si>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</si>
  <si>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</si>
  <si>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</si>
  <si>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</si>
  <si>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</si>
  <si>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</si>
  <si>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</si>
  <si>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</si>
  <si>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</si>
  <si>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</si>
  <si>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</si>
  <si>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</si>
  <si>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</si>
  <si>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</si>
  <si>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</si>
  <si>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</si>
  <si>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</si>
  <si>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</si>
  <si>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</si>
  <si>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</si>
  <si>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</si>
  <si>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</si>
  <si>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</si>
  <si>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</si>
  <si>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</si>
  <si>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</si>
  <si>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</si>
  <si>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</si>
  <si>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</si>
  <si>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</si>
  <si>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</si>
  <si>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</si>
  <si>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</si>
  <si>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</si>
  <si>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</si>
  <si>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</si>
  <si>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</si>
  <si>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</si>
  <si>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</si>
  <si>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</si>
  <si>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</si>
  <si>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</si>
  <si>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</si>
  <si>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</si>
  <si>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</si>
  <si>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</si>
  <si>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</si>
  <si>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</si>
  <si>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</si>
  <si>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</si>
  <si>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</si>
  <si>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</si>
  <si>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</si>
  <si>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</si>
  <si>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</si>
  <si>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</si>
  <si>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</si>
  <si>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</si>
  <si>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</si>
  <si>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</si>
  <si>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</si>
  <si>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</si>
  <si>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</si>
  <si>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</si>
  <si>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</si>
  <si>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</si>
  <si>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</si>
  <si>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</si>
  <si>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</si>
  <si>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</si>
  <si>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</si>
  <si>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</si>
  <si>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</si>
  <si>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</si>
  <si>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</si>
  <si>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</si>
  <si>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</si>
  <si>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</si>
  <si>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</si>
  <si>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</si>
  <si>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</si>
  <si>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</si>
  <si>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</si>
  <si>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</si>
  <si>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</si>
  <si>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</si>
  <si>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</si>
  <si>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</si>
  <si>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</si>
  <si>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</si>
  <si>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</si>
  <si>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</si>
  <si>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</si>
  <si>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</si>
  <si>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</si>
  <si>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</si>
  <si>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</si>
  <si>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</si>
  <si>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</si>
  <si>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</si>
  <si>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</si>
  <si>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</si>
  <si>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</si>
  <si>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</si>
  <si>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</si>
  <si>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</si>
  <si>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</si>
  <si>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</si>
  <si>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</si>
  <si>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</si>
  <si>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</si>
  <si>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</si>
  <si>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</si>
  <si>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</si>
  <si>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</si>
  <si>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</si>
  <si>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</si>
  <si>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</si>
  <si>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</si>
  <si>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</si>
  <si>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</si>
  <si>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</si>
  <si>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</si>
  <si>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</si>
  <si>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</si>
  <si>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</si>
  <si>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</si>
  <si>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</si>
  <si>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</si>
  <si>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</si>
  <si>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</si>
  <si>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</si>
  <si>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</si>
  <si>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</si>
  <si>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</si>
  <si>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</si>
  <si>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</si>
  <si>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</si>
  <si>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</si>
  <si>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</si>
  <si>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</si>
  <si>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</si>
  <si>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</si>
  <si>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</si>
  <si>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</si>
  <si>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</si>
  <si>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</si>
  <si>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</si>
  <si>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</si>
  <si>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</si>
  <si>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</si>
  <si>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</si>
  <si>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</si>
  <si>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</si>
  <si>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</si>
  <si>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</si>
  <si>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</si>
  <si>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</si>
  <si>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</si>
  <si>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</si>
  <si>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</si>
  <si>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</si>
  <si>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</si>
  <si>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</si>
  <si>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</si>
  <si>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</si>
  <si>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</si>
  <si>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</si>
  <si>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</si>
  <si>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</si>
  <si>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</si>
  <si>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</si>
  <si>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</si>
  <si>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</si>
  <si>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</si>
  <si>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</si>
  <si>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</si>
  <si>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</si>
  <si>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</si>
  <si>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</si>
  <si>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</si>
  <si>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</si>
  <si>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</si>
  <si>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</si>
  <si>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</si>
  <si>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</si>
  <si>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</si>
  <si>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</si>
  <si>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</si>
  <si>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</si>
  <si>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</si>
  <si>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</si>
  <si>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</si>
  <si>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</si>
  <si>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</si>
  <si>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</si>
  <si>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</si>
  <si>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</si>
  <si>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</si>
  <si>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</si>
  <si>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</si>
  <si>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</si>
  <si>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</si>
  <si>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</si>
  <si>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</si>
  <si>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</si>
  <si>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</si>
  <si>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</si>
  <si>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</si>
  <si>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</si>
  <si>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</si>
  <si>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</si>
  <si>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</si>
  <si>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</si>
  <si>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</si>
  <si>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</si>
  <si>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</si>
  <si>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</si>
  <si>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</si>
  <si>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</si>
  <si>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</si>
  <si>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</si>
  <si>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</si>
  <si>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</si>
  <si>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</si>
  <si>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</si>
  <si>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</si>
  <si>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</si>
  <si>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</si>
  <si>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</si>
  <si>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</si>
  <si>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</si>
  <si>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</si>
  <si>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</si>
  <si>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</si>
  <si>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</si>
  <si>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</si>
  <si>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</si>
  <si>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</si>
  <si>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</si>
  <si>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</si>
  <si>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</si>
  <si>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</si>
  <si>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</si>
  <si>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</si>
  <si>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</si>
  <si>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</si>
  <si>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</si>
  <si>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</si>
  <si>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</si>
  <si>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</si>
  <si>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</si>
  <si>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</si>
  <si>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</si>
  <si>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</si>
  <si>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</si>
  <si>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</si>
  <si>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</si>
  <si>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</si>
  <si>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</si>
  <si>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</si>
  <si>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</si>
  <si>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</si>
  <si>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</si>
  <si>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</si>
  <si>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</si>
  <si>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</si>
  <si>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</si>
  <si>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</si>
  <si>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</si>
  <si>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</si>
  <si>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</si>
  <si>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</si>
  <si>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</si>
  <si>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</si>
  <si>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</si>
  <si>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</si>
  <si>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</si>
  <si>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</si>
  <si>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</si>
  <si>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</si>
  <si>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</si>
  <si>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</si>
  <si>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</si>
  <si>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</si>
  <si>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</si>
  <si>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</si>
  <si>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</si>
  <si>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</si>
  <si>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</si>
  <si>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</si>
  <si>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</si>
  <si>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</si>
  <si>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</si>
  <si>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</si>
  <si>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</si>
  <si>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</si>
  <si>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</si>
  <si>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</si>
  <si>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</si>
  <si>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</si>
  <si>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</si>
  <si>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</si>
  <si>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</si>
  <si>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</si>
  <si>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</si>
  <si>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</si>
  <si>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</si>
  <si>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</si>
  <si>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</si>
  <si>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</si>
  <si>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</si>
  <si>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</si>
  <si>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</si>
  <si>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</si>
  <si>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</si>
  <si>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</si>
  <si>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</si>
  <si>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</si>
  <si>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</si>
  <si>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</si>
  <si>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</si>
  <si>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</si>
  <si>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</si>
  <si>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</si>
  <si>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</si>
  <si>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</si>
  <si>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</si>
  <si>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</si>
  <si>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</si>
  <si>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</si>
  <si>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</si>
  <si>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</si>
  <si>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</si>
  <si>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</si>
  <si>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</si>
  <si>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</si>
  <si>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</si>
  <si>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</si>
  <si>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</si>
  <si>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</si>
  <si>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</si>
  <si>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</si>
  <si>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</si>
  <si>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</si>
  <si>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</si>
  <si>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</si>
  <si>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</si>
  <si>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</si>
  <si>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</si>
  <si>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</si>
  <si>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</si>
  <si>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</si>
  <si>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</si>
  <si>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</si>
  <si>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</si>
  <si>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</si>
  <si>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</si>
  <si>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</si>
  <si>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</si>
  <si>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</si>
  <si>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</si>
  <si>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</si>
  <si>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</si>
  <si>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</si>
  <si>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</si>
  <si>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</si>
  <si>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</si>
  <si>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</si>
  <si>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</si>
  <si>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</si>
  <si>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</si>
  <si>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</si>
  <si>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</si>
  <si>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</si>
  <si>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</si>
  <si>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</si>
  <si>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</si>
  <si>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</si>
  <si>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</si>
  <si>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</si>
  <si>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</si>
  <si>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</si>
  <si>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</si>
  <si>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</si>
  <si>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</si>
  <si>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</si>
  <si>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</si>
  <si>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</si>
  <si>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</si>
  <si>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</si>
  <si>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</si>
  <si>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</si>
  <si>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</si>
  <si>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</si>
  <si>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</si>
  <si>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</si>
  <si>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</si>
  <si>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</si>
  <si>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</si>
  <si>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</si>
  <si>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</si>
  <si>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</si>
  <si>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</si>
  <si>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</si>
  <si>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</si>
  <si>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</si>
  <si>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</si>
  <si>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</si>
  <si>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</si>
  <si>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</si>
  <si>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</si>
  <si>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</si>
  <si>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</si>
  <si>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</si>
  <si>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</si>
  <si>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</si>
  <si>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</si>
  <si>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</si>
  <si>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</si>
  <si>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</si>
  <si>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</si>
  <si>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</si>
  <si>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</si>
  <si>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</si>
  <si>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</si>
  <si>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</si>
  <si>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</si>
  <si>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</si>
  <si>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</si>
  <si>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</si>
  <si>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</si>
  <si>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</si>
  <si>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</si>
  <si>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</si>
  <si>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</si>
  <si>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</si>
  <si>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</si>
  <si>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</si>
  <si>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</si>
  <si>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</si>
  <si>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</si>
  <si>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</si>
  <si>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</si>
  <si>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</si>
  <si>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</si>
  <si>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</si>
  <si>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</si>
  <si>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</si>
  <si>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</si>
  <si>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</si>
  <si>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</si>
  <si>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</si>
  <si>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</si>
  <si>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</si>
  <si>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</si>
  <si>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</si>
  <si>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</si>
  <si>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</si>
  <si>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</si>
  <si>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</si>
  <si>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</si>
  <si>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</si>
  <si>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</si>
  <si>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</si>
  <si>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</si>
  <si>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</si>
  <si>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</si>
  <si>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</si>
  <si>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</si>
  <si>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</si>
  <si>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</si>
  <si>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</si>
  <si>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</si>
  <si>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</si>
  <si>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</si>
  <si>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</si>
  <si>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</si>
  <si>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</si>
  <si>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</si>
  <si>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</si>
  <si>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</si>
  <si>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</si>
  <si>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</si>
  <si>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</si>
  <si>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</si>
  <si>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</si>
  <si>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</si>
  <si>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</si>
  <si>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</si>
  <si>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</si>
  <si>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</si>
  <si>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</si>
  <si>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</si>
  <si>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</si>
  <si>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</si>
  <si>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</si>
  <si>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</si>
  <si>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</si>
  <si>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</si>
  <si>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</si>
  <si>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</si>
  <si>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</si>
  <si>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</si>
  <si>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</si>
  <si>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</si>
  <si>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</si>
  <si>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</si>
  <si>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</si>
  <si>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</si>
  <si>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</si>
  <si>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</si>
  <si>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</si>
  <si>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</si>
  <si>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</si>
  <si>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</si>
  <si>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</si>
  <si>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</si>
  <si>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</si>
  <si>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</si>
  <si>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</si>
  <si>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</si>
  <si>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</si>
  <si>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</si>
  <si>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</si>
  <si>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</si>
  <si>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</si>
  <si>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</si>
  <si>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</si>
  <si>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</si>
  <si>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</si>
  <si>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</si>
  <si>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</si>
  <si>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</si>
  <si>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</si>
  <si>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</si>
  <si>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</si>
  <si>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</si>
  <si>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</si>
  <si>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</si>
  <si>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</si>
  <si>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</si>
  <si>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</si>
  <si>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</si>
  <si>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</si>
  <si>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</si>
  <si>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</si>
  <si>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</si>
  <si>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</si>
  <si>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</si>
  <si>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</si>
  <si>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</si>
  <si>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</si>
  <si>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</si>
  <si>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</si>
  <si>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</si>
  <si>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</si>
  <si>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</si>
  <si>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</si>
  <si>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</si>
  <si>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</si>
  <si>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</si>
  <si>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</si>
  <si>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</si>
  <si>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</si>
  <si>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</si>
  <si>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</si>
  <si>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</si>
  <si>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</si>
  <si>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</si>
  <si>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</si>
  <si>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</si>
  <si>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</si>
  <si>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</si>
  <si>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</si>
  <si>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</si>
  <si>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</si>
  <si>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</si>
  <si>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</si>
  <si>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</si>
  <si>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</si>
  <si>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</si>
  <si>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</si>
  <si>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</si>
  <si>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</si>
  <si>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</si>
  <si>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</si>
  <si>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</si>
  <si>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</si>
  <si>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</si>
  <si>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</si>
  <si>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</si>
  <si>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</si>
  <si>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</si>
  <si>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</si>
  <si>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</si>
  <si>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</si>
  <si>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</si>
  <si>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</si>
  <si>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</si>
  <si>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</si>
  <si>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</si>
  <si>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</si>
  <si>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</si>
  <si>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</si>
  <si>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</si>
  <si>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</si>
  <si>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</si>
  <si>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</si>
  <si>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</si>
  <si>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</si>
  <si>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</si>
  <si>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</si>
  <si>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</si>
  <si>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</si>
  <si>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</si>
  <si>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</si>
  <si>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</si>
  <si>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</si>
  <si>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</si>
  <si>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</si>
  <si>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</si>
  <si>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</si>
  <si>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</si>
  <si>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</si>
  <si>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</si>
  <si>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</si>
  <si>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</si>
  <si>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</si>
  <si>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</si>
  <si>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</si>
  <si>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</si>
  <si>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</si>
  <si>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</si>
  <si>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</si>
  <si>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</si>
  <si>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</si>
  <si>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</si>
  <si>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</si>
  <si>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</si>
  <si>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</si>
  <si>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</si>
  <si>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</si>
  <si>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</si>
  <si>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</si>
  <si>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</si>
  <si>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</si>
  <si>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</si>
  <si>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</si>
  <si>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</si>
  <si>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</si>
  <si>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</si>
  <si>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</si>
  <si>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</si>
  <si>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</si>
  <si>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</si>
  <si>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</si>
  <si>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</si>
  <si>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</si>
  <si>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</si>
  <si>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</si>
  <si>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</si>
  <si>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</si>
  <si>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</si>
  <si>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</si>
  <si>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</si>
  <si>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</si>
  <si>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</si>
  <si>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</si>
  <si>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</si>
  <si>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</si>
  <si>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</si>
  <si>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</si>
  <si>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</si>
  <si>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</si>
  <si>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</si>
  <si>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</si>
  <si>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</si>
  <si>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</si>
  <si>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</si>
  <si>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</si>
  <si>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</si>
  <si>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</si>
  <si>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</si>
  <si>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</si>
  <si>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</si>
  <si>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</si>
  <si>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</si>
  <si>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</si>
  <si>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</si>
  <si>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</si>
  <si>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</si>
  <si>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</si>
  <si>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</si>
  <si>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</si>
  <si>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</si>
  <si>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</si>
  <si>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</si>
  <si>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</si>
  <si>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</si>
  <si>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</si>
  <si>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</si>
  <si>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</si>
  <si>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</si>
  <si>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</si>
  <si>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</si>
  <si>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</si>
  <si>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</si>
  <si>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</si>
  <si>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</si>
  <si>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</si>
  <si>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</si>
  <si>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</si>
  <si>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</si>
  <si>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</si>
  <si>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</si>
  <si>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</si>
  <si>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</si>
  <si>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</si>
  <si>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</si>
  <si>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</si>
  <si>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</si>
  <si>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</si>
  <si>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</si>
  <si>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</si>
  <si>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</si>
  <si>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</si>
  <si>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</si>
  <si>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</si>
  <si>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</si>
  <si>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</si>
  <si>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</si>
  <si>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</si>
  <si>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</si>
  <si>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</si>
  <si>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</si>
  <si>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</si>
  <si>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</si>
  <si>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</si>
  <si>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</si>
  <si>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</si>
  <si>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</si>
  <si>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</si>
  <si>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</si>
  <si>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</si>
  <si>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</si>
  <si>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</si>
  <si>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</si>
  <si>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</si>
  <si>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</si>
  <si>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</si>
  <si>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</si>
  <si>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</si>
  <si>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</si>
  <si>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</si>
  <si>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</si>
  <si>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</si>
  <si>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</si>
  <si>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</si>
  <si>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</si>
  <si>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</si>
  <si>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</si>
  <si>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</si>
  <si>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</si>
  <si>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</si>
  <si>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</si>
  <si>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</si>
  <si>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</si>
  <si>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</si>
  <si>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</si>
  <si>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</si>
  <si>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</si>
  <si>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</si>
  <si>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</si>
  <si>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</si>
  <si>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</si>
  <si>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</si>
  <si>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</si>
  <si>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</si>
  <si>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</si>
  <si>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</si>
  <si>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</si>
  <si>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</si>
  <si>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</si>
  <si>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</si>
  <si>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</si>
  <si>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</si>
  <si>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</si>
  <si>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</si>
  <si>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</si>
  <si>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</si>
  <si>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</si>
  <si>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</si>
  <si>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</si>
  <si>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</si>
  <si>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</si>
  <si>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</si>
  <si>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</si>
  <si>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</si>
  <si>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</si>
  <si>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</si>
  <si>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</si>
  <si>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</si>
  <si>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</si>
  <si>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</si>
  <si>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</si>
  <si>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</si>
  <si>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</si>
  <si>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</si>
  <si>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</si>
  <si>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</si>
  <si>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</si>
  <si>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</si>
  <si>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</si>
  <si>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</si>
  <si>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</si>
  <si>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</si>
  <si>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</si>
  <si>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</si>
  <si>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</si>
  <si>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</si>
  <si>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</si>
  <si>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</si>
  <si>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</si>
  <si>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</si>
  <si>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</si>
  <si>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</si>
  <si>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</si>
  <si>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</si>
  <si>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</si>
  <si>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</si>
  <si>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</si>
  <si>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</si>
  <si>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</si>
  <si>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</si>
  <si>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</si>
  <si>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</si>
  <si>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</si>
  <si>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</si>
  <si>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</si>
  <si>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</si>
  <si>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</si>
  <si>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</si>
  <si>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</si>
  <si>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</si>
  <si>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</si>
  <si>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</si>
  <si>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</si>
  <si>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</si>
  <si>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</si>
  <si>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</si>
  <si>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</si>
  <si>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</si>
  <si>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</si>
  <si>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</si>
  <si>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</si>
  <si>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</si>
  <si>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</si>
  <si>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</si>
  <si>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</si>
  <si>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</si>
  <si>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</si>
  <si>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</si>
  <si>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</si>
  <si>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</si>
  <si>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</si>
  <si>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</si>
  <si>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</si>
  <si>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</si>
  <si>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</si>
  <si>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</si>
  <si>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</si>
  <si>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</si>
  <si>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</si>
  <si>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</si>
  <si>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</si>
  <si>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</si>
  <si>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</si>
  <si>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</si>
  <si>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</si>
  <si>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</si>
  <si>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</si>
  <si>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</si>
  <si>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</si>
  <si>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</si>
  <si>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</si>
  <si>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</si>
  <si>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</si>
  <si>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</si>
  <si>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</si>
  <si>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</si>
  <si>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</si>
  <si>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</si>
  <si>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</si>
  <si>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</si>
  <si>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</si>
  <si>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</si>
  <si>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</si>
  <si>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</si>
  <si>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</si>
  <si>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</si>
  <si>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</si>
  <si>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</si>
  <si>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</si>
  <si>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</si>
  <si>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</si>
  <si>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</si>
  <si>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</si>
  <si>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</si>
  <si>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</si>
  <si>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</si>
  <si>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</si>
  <si>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</si>
  <si>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</si>
  <si>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</si>
  <si>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</si>
  <si>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</si>
  <si>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</si>
  <si>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</si>
  <si>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</si>
  <si>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</si>
  <si>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</si>
  <si>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</si>
  <si>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</si>
  <si>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</si>
  <si>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</si>
  <si>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</si>
  <si>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</si>
  <si>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</si>
  <si>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</si>
  <si>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</si>
  <si>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</si>
  <si>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</si>
  <si>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</si>
  <si>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</si>
  <si>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</si>
  <si>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</si>
  <si>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</si>
  <si>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</si>
  <si>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</si>
  <si>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</si>
  <si>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</si>
  <si>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</si>
  <si>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</si>
  <si>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</si>
  <si>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</si>
  <si>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</si>
  <si>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</si>
  <si>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</si>
  <si>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</si>
  <si>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</si>
  <si>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</si>
  <si>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</si>
  <si>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</si>
  <si>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</si>
  <si>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</si>
  <si>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</si>
  <si>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</si>
  <si>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</si>
  <si>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</si>
  <si>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</si>
  <si>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</si>
  <si>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</si>
  <si>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</si>
  <si>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</si>
  <si>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</si>
  <si>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</si>
  <si>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</si>
  <si>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</si>
  <si>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</si>
  <si>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</si>
  <si>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</si>
  <si>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</si>
  <si>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</si>
  <si>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</si>
  <si>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</si>
  <si>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</si>
  <si>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</si>
  <si>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</si>
  <si>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</si>
  <si>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</si>
  <si>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</si>
  <si>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</si>
  <si>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</si>
  <si>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</si>
  <si>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</si>
  <si>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</si>
  <si>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</si>
  <si>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</si>
  <si>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</si>
  <si>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</si>
  <si>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</si>
  <si>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</si>
  <si>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</si>
  <si>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</si>
  <si>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</si>
  <si>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</si>
  <si>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</si>
  <si>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</si>
  <si>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</si>
  <si>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</si>
  <si>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</si>
  <si>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</si>
  <si>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</si>
  <si>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</si>
  <si>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</si>
  <si>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</si>
  <si>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</si>
  <si>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</si>
  <si>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</si>
  <si>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</si>
  <si>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</si>
  <si>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</si>
  <si>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</si>
  <si>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</si>
  <si>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</si>
  <si>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</si>
  <si>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</si>
  <si>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</si>
  <si>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</si>
  <si>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</si>
  <si>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</si>
  <si>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</si>
  <si>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</si>
  <si>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</si>
  <si>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</si>
  <si>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</si>
  <si>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</si>
  <si>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</si>
  <si>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</si>
  <si>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</si>
  <si>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</si>
  <si>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</si>
  <si>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</si>
  <si>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</si>
  <si>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</si>
  <si>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</si>
  <si>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</si>
  <si>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</si>
  <si>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</si>
  <si>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</si>
  <si>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</si>
  <si>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</si>
  <si>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</si>
  <si>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</si>
  <si>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</si>
  <si>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</si>
  <si>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</si>
  <si>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</si>
  <si>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</si>
  <si>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</si>
  <si>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</si>
  <si>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</si>
  <si>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</si>
  <si>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</si>
  <si>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</si>
  <si>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</si>
  <si>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</si>
  <si>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</si>
  <si>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</si>
  <si>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</si>
  <si>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</si>
  <si>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</si>
  <si>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</si>
  <si>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</si>
  <si>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</si>
  <si>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</si>
  <si>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</si>
  <si>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</si>
  <si>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</si>
  <si>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</si>
  <si>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</si>
  <si>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</si>
  <si>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</si>
  <si>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</si>
  <si>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</si>
  <si>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</si>
  <si>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</si>
  <si>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</si>
  <si>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</si>
  <si>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</si>
  <si>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</si>
  <si>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</si>
  <si>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</si>
  <si>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</si>
  <si>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</si>
  <si>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</si>
  <si>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</si>
  <si>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</si>
  <si>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</si>
  <si>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</si>
  <si>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</si>
  <si>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</si>
  <si>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</si>
  <si>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</si>
  <si>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</si>
  <si>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</si>
  <si>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</si>
  <si>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</si>
  <si>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</si>
  <si>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</si>
  <si>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</si>
  <si>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</si>
  <si>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</si>
  <si>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</si>
  <si>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</si>
  <si>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</si>
  <si>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</si>
  <si>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</si>
  <si>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</si>
  <si>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</si>
  <si>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</si>
  <si>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</si>
  <si>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</si>
  <si>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</si>
  <si>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</si>
  <si>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</si>
  <si>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</si>
  <si>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</si>
  <si>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</si>
  <si>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</si>
  <si>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</si>
  <si>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</si>
  <si>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</si>
  <si>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</si>
  <si>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</si>
  <si>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</si>
  <si>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</si>
  <si>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</si>
  <si>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</si>
  <si>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</si>
  <si>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</si>
  <si>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</si>
  <si>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</si>
  <si>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</si>
  <si>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</si>
  <si>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</si>
  <si>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</si>
  <si>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</si>
  <si>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</si>
  <si>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</si>
  <si>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</si>
  <si>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</si>
  <si>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</si>
  <si>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</si>
  <si>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</si>
  <si>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</si>
  <si>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</si>
  <si>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</si>
  <si>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</si>
  <si>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</si>
  <si>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</si>
  <si>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</si>
  <si>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</si>
  <si>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</si>
  <si>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</si>
  <si>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</si>
  <si>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</si>
  <si>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</si>
  <si>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</si>
  <si>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</si>
  <si>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</si>
  <si>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</si>
  <si>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</si>
  <si>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</si>
  <si>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</si>
  <si>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</si>
  <si>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</si>
  <si>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</si>
  <si>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</si>
  <si>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</si>
  <si>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</si>
  <si>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</si>
  <si>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</si>
  <si>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</si>
  <si>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</si>
  <si>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</si>
  <si>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</si>
  <si>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</si>
  <si>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</si>
  <si>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</si>
  <si>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</si>
  <si>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</si>
  <si>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</si>
  <si>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</si>
  <si>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</si>
  <si>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</si>
  <si>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</si>
  <si>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</si>
  <si>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</si>
  <si>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</si>
  <si>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</si>
  <si>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</si>
  <si>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</si>
  <si>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</si>
  <si>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</si>
  <si>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</si>
  <si>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</si>
  <si>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</si>
  <si>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</si>
  <si>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</si>
  <si>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</si>
  <si>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</si>
  <si>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</si>
  <si>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</si>
  <si>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</si>
  <si>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</si>
  <si>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</si>
  <si>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</si>
  <si>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</si>
  <si>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</si>
  <si>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</si>
  <si>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</si>
  <si>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</si>
  <si>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</si>
  <si>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</si>
  <si>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</si>
  <si>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</si>
  <si>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</si>
  <si>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</si>
  <si>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</si>
  <si>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</si>
  <si>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</si>
  <si>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</si>
  <si>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</si>
  <si>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</si>
  <si>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</si>
  <si>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</si>
  <si>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</si>
  <si>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</si>
  <si>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</si>
  <si>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</si>
  <si>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</si>
  <si>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</si>
  <si>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</si>
  <si>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</si>
  <si>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</si>
  <si>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</si>
  <si>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</si>
  <si>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</si>
  <si>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</si>
  <si>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</si>
  <si>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</si>
  <si>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</si>
  <si>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</si>
  <si>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</si>
  <si>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</si>
  <si>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</si>
  <si>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</si>
  <si>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</si>
  <si>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</si>
  <si>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</si>
  <si>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</si>
  <si>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</si>
  <si>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</si>
  <si>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</si>
  <si>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</si>
  <si>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</si>
  <si>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</si>
  <si>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</si>
  <si>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</si>
  <si>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</si>
  <si>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</si>
  <si>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</si>
  <si>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</si>
  <si>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</si>
  <si>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</si>
  <si>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</si>
  <si>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</si>
  <si>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</si>
  <si>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</si>
  <si>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</si>
  <si>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</si>
  <si>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</si>
  <si>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</si>
  <si>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</si>
  <si>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</si>
  <si>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</si>
  <si>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</si>
  <si>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</si>
  <si>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</si>
  <si>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</si>
  <si>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</si>
  <si>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</si>
  <si>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</si>
  <si>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</si>
  <si>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</si>
  <si>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</si>
  <si>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</si>
  <si>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</si>
  <si>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</si>
  <si>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</si>
  <si>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</si>
  <si>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</si>
  <si>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</si>
  <si>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</si>
  <si>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</si>
  <si>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</si>
  <si>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</si>
  <si>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</si>
  <si>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</si>
  <si>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</si>
  <si>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</si>
  <si>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</si>
  <si>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</si>
  <si>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</si>
  <si>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</si>
  <si>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</si>
  <si>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</si>
  <si>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</si>
  <si>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</si>
  <si>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</si>
  <si>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</si>
  <si>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</si>
  <si>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</si>
  <si>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</si>
  <si>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</si>
  <si>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</si>
  <si>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</si>
  <si>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</si>
  <si>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</si>
  <si>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</si>
  <si>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</si>
  <si>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</si>
  <si>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</si>
  <si>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</si>
  <si>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</si>
  <si>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</si>
  <si>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</si>
  <si>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</si>
  <si>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</si>
  <si>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</si>
  <si>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</si>
  <si>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</si>
  <si>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</si>
  <si>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</si>
  <si>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</si>
  <si>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</si>
  <si>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</si>
  <si>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</si>
  <si>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</si>
  <si>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</si>
  <si>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</si>
  <si>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</si>
  <si>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</si>
  <si>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</si>
  <si>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</si>
  <si>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</si>
  <si>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</si>
  <si>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</si>
  <si>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</si>
  <si>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</si>
  <si>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</si>
  <si>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</si>
  <si>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</si>
  <si>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</si>
  <si>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</si>
  <si>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</si>
  <si>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</si>
  <si>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</si>
  <si>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</si>
  <si>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</si>
  <si>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</si>
  <si>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</si>
  <si>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</si>
  <si>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</si>
  <si>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</si>
  <si>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</si>
  <si>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</si>
  <si>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</si>
  <si>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</si>
  <si>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</si>
  <si>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</si>
  <si>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</si>
  <si>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</si>
  <si>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</si>
  <si>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</si>
  <si>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</si>
  <si>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</si>
  <si>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</si>
  <si>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</si>
  <si>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</si>
  <si>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</si>
  <si>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</si>
  <si>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</si>
  <si>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</si>
  <si>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</si>
  <si>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</si>
  <si>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</si>
  <si>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</si>
  <si>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</si>
  <si>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</si>
  <si>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</si>
  <si>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</si>
  <si>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</si>
  <si>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</si>
  <si>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</si>
  <si>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</si>
  <si>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</si>
  <si>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</si>
  <si>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</si>
  <si>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</si>
  <si>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</si>
  <si>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</si>
  <si>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</si>
  <si>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</si>
  <si>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</si>
  <si>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</si>
  <si>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</si>
  <si>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</si>
  <si>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</si>
  <si>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</si>
  <si>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</si>
  <si>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</si>
  <si>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</si>
  <si>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</si>
  <si>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</si>
  <si>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</si>
  <si>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</si>
  <si>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</si>
  <si>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</si>
  <si>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</si>
  <si>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</si>
  <si>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</si>
  <si>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</si>
  <si>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</si>
  <si>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</si>
  <si>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</si>
  <si>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</si>
  <si>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</si>
  <si>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</si>
  <si>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</si>
  <si>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</si>
  <si>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</si>
  <si>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</si>
  <si>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</si>
  <si>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</si>
  <si>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</si>
  <si>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</si>
  <si>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</si>
  <si>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</si>
  <si>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</si>
  <si>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</si>
  <si>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</si>
  <si>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</si>
  <si>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</si>
  <si>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</si>
  <si>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</si>
  <si>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</si>
  <si>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</si>
  <si>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</si>
  <si>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</si>
  <si>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</si>
  <si>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</si>
  <si>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</si>
  <si>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</si>
  <si>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</si>
  <si>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</si>
  <si>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</si>
  <si>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</si>
  <si>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</si>
  <si>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</si>
  <si>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</si>
  <si>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</si>
  <si>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</si>
  <si>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</si>
  <si>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</si>
  <si>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</si>
  <si>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</si>
  <si>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</si>
  <si>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</si>
  <si>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</si>
  <si>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</si>
  <si>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</si>
  <si>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</si>
  <si>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</si>
  <si>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</si>
  <si>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</si>
  <si>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</si>
  <si>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</si>
  <si>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</si>
  <si>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</si>
  <si>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</si>
  <si>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</si>
  <si>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</si>
  <si>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</si>
  <si>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</si>
  <si>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</si>
  <si>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</si>
  <si>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</si>
  <si>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</si>
  <si>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</si>
  <si>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</si>
  <si>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</si>
  <si>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</si>
  <si>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</si>
  <si>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</si>
  <si>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</si>
  <si>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</si>
  <si>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</si>
  <si>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</si>
  <si>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</si>
  <si>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</si>
  <si>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</si>
  <si>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</si>
  <si>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</si>
  <si>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</si>
  <si>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</si>
  <si>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</si>
  <si>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</si>
  <si>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</si>
  <si>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</si>
  <si>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</si>
  <si>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</si>
  <si>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</si>
  <si>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</si>
  <si>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</si>
  <si>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</si>
  <si>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</si>
  <si>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</si>
  <si>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</si>
  <si>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</si>
  <si>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</si>
  <si>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</si>
  <si>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</si>
  <si>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</si>
  <si>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</si>
  <si>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</si>
  <si>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</si>
  <si>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</si>
  <si>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</si>
  <si>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</si>
  <si>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</si>
  <si>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</si>
  <si>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</si>
  <si>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</si>
  <si>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</si>
  <si>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</si>
  <si>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</si>
  <si>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</si>
  <si>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</si>
  <si>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</si>
  <si>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</si>
  <si>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</si>
  <si>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</si>
  <si>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</si>
  <si>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</si>
  <si>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</si>
  <si>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</si>
  <si>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</si>
  <si>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</si>
  <si>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</si>
  <si>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</si>
  <si>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</si>
  <si>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</si>
  <si>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</si>
  <si>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</si>
  <si>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</si>
  <si>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</si>
  <si>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</si>
  <si>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</si>
  <si>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</si>
  <si>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</si>
  <si>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</si>
  <si>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</si>
  <si>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</si>
  <si>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</si>
  <si>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</si>
  <si>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</si>
  <si>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</si>
  <si>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</si>
  <si>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</si>
  <si>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</si>
  <si>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</si>
  <si>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</si>
  <si>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</si>
  <si>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</si>
  <si>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</si>
  <si>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</si>
  <si>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</si>
  <si>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</si>
  <si>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</si>
  <si>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</si>
  <si>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</si>
  <si>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</si>
  <si>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</si>
  <si>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</si>
  <si>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</si>
  <si>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</si>
  <si>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</si>
  <si>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</si>
  <si>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</si>
  <si>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</si>
  <si>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</si>
  <si>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</si>
  <si>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</si>
  <si>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</si>
  <si>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</si>
  <si>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</si>
  <si>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</si>
  <si>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</si>
  <si>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</si>
  <si>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</si>
  <si>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</si>
  <si>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</si>
  <si>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</si>
  <si>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</si>
  <si>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</si>
  <si>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</si>
  <si>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</si>
  <si>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</si>
  <si>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</si>
  <si>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</si>
  <si>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</si>
  <si>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</si>
  <si>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</si>
  <si>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</si>
  <si>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</si>
  <si>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</si>
  <si>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</si>
  <si>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</si>
  <si>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</si>
  <si>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</si>
  <si>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</si>
  <si>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</si>
  <si>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</si>
  <si>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</si>
  <si>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</si>
  <si>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</si>
  <si>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</si>
  <si>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</si>
  <si>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</si>
  <si>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</si>
  <si>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</si>
  <si>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</si>
  <si>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</si>
  <si>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</si>
  <si>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</si>
  <si>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</si>
  <si>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</si>
  <si>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</si>
  <si>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</si>
  <si>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</si>
  <si>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</si>
  <si>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</si>
  <si>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</si>
  <si>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</si>
  <si>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</si>
  <si>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</si>
  <si>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</si>
  <si>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</si>
  <si>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</si>
  <si>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</si>
  <si>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</si>
  <si>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</si>
  <si>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</si>
  <si>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</si>
  <si>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</si>
  <si>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</si>
  <si>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</si>
  <si>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</si>
  <si>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</si>
  <si>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</si>
  <si>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</si>
  <si>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</si>
  <si>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</si>
  <si>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</si>
  <si>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</si>
  <si>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</si>
  <si>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</si>
  <si>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</si>
  <si>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</si>
  <si>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</si>
  <si>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</si>
  <si>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</si>
  <si>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</si>
  <si>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</si>
  <si>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</si>
  <si>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</si>
  <si>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</si>
  <si>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</si>
  <si>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</si>
  <si>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</si>
  <si>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</si>
  <si>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</si>
  <si>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</si>
  <si>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</si>
  <si>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</si>
  <si>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</si>
  <si>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</si>
  <si>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</si>
  <si>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</si>
  <si>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</si>
  <si>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</si>
  <si>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</si>
  <si>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</si>
  <si>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</si>
  <si>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</si>
  <si>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</si>
  <si>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</si>
  <si>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</si>
  <si>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</si>
  <si>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</si>
  <si>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</si>
  <si>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</si>
  <si>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</si>
  <si>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</si>
  <si>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</si>
  <si>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</si>
  <si>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</si>
  <si>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</si>
  <si>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</si>
  <si>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</si>
  <si>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</si>
  <si>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</si>
  <si>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</si>
  <si>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</si>
  <si>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</si>
  <si>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</si>
  <si>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</si>
  <si>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</si>
  <si>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</si>
  <si>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</si>
  <si>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</si>
  <si>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</si>
  <si>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</si>
  <si>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</si>
  <si>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</si>
  <si>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</si>
  <si>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</si>
  <si>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</si>
  <si>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</si>
  <si>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</si>
  <si>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</si>
  <si>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</si>
  <si>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</si>
  <si>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</si>
  <si>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</si>
  <si>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</si>
  <si>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</si>
  <si>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</si>
  <si>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</si>
  <si>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</si>
  <si>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</si>
  <si>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</si>
  <si>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</si>
  <si>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</si>
  <si>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</si>
  <si>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</si>
  <si>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</si>
  <si>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</si>
  <si>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</si>
  <si>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</si>
  <si>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</si>
  <si>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</si>
  <si>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</si>
  <si>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</si>
  <si>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</si>
  <si>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</si>
  <si>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</si>
  <si>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</si>
  <si>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</si>
  <si>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</si>
  <si>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</si>
  <si>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</si>
  <si>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</si>
  <si>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</si>
  <si>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</si>
  <si>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</si>
  <si>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</si>
  <si>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</si>
  <si>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</si>
  <si>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</si>
  <si>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</si>
  <si>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</si>
  <si>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</si>
  <si>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</si>
  <si>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</si>
  <si>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</si>
  <si>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</si>
  <si>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</si>
  <si>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</si>
  <si>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</si>
  <si>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</si>
  <si>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</si>
  <si>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</si>
  <si>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</si>
  <si>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</si>
  <si>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</si>
  <si>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</si>
  <si>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</si>
  <si>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</si>
  <si>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</si>
  <si>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</si>
  <si>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</si>
  <si>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</si>
  <si>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</si>
  <si>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</si>
  <si>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</si>
  <si>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</si>
  <si>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</si>
  <si>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</si>
  <si>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</si>
  <si>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</si>
  <si>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</si>
  <si>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</si>
  <si>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</si>
  <si>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</si>
  <si>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</si>
  <si>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</si>
  <si>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</si>
  <si>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</si>
  <si>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</si>
  <si>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</si>
  <si>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</si>
  <si>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</si>
  <si>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</si>
  <si>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</si>
  <si>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</si>
  <si>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</si>
  <si>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</si>
  <si>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</si>
  <si>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</si>
  <si>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</si>
  <si>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</si>
  <si>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</si>
  <si>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</si>
  <si>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</si>
  <si>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</si>
  <si>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</si>
  <si>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</si>
  <si>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</si>
  <si>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</si>
  <si>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</si>
  <si>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</si>
  <si>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</si>
  <si>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</si>
  <si>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</si>
  <si>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</si>
  <si>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</si>
  <si>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</si>
  <si>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</si>
  <si>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</si>
  <si>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</si>
  <si>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</si>
  <si>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</si>
  <si>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</si>
  <si>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</si>
  <si>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</si>
  <si>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</si>
  <si>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</si>
  <si>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</si>
  <si>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</si>
  <si>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</si>
  <si>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</si>
  <si>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</si>
  <si>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</si>
  <si>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</si>
  <si>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</si>
  <si>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</si>
  <si>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</si>
  <si>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</si>
  <si>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</si>
  <si>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</si>
  <si>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</si>
  <si>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</si>
  <si>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</si>
  <si>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</si>
  <si>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</si>
  <si>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</si>
  <si>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</si>
  <si>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</si>
  <si>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</si>
  <si>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</si>
  <si>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</si>
  <si>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</si>
  <si>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</si>
  <si>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</si>
  <si>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</si>
  <si>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</si>
  <si>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</si>
  <si>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</si>
  <si>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</si>
  <si>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</si>
  <si>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</si>
  <si>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</si>
  <si>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</si>
  <si>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</si>
  <si>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</si>
  <si>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</si>
  <si>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</si>
  <si>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</si>
  <si>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</si>
  <si>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</si>
  <si>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</si>
  <si>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</si>
  <si>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</si>
  <si>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</si>
  <si>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</si>
  <si>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</si>
  <si>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</si>
  <si>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</si>
  <si>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</si>
  <si>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</si>
  <si>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</si>
  <si>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</si>
  <si>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</si>
  <si>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</si>
  <si>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</si>
  <si>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</si>
  <si>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</si>
  <si>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</si>
  <si>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</si>
  <si>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</si>
  <si>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</si>
  <si>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</si>
  <si>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</si>
  <si>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</si>
  <si>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</si>
  <si>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</si>
  <si>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</si>
  <si>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</si>
  <si>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</si>
  <si>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</si>
  <si>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</si>
  <si>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</si>
  <si>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</si>
  <si>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</si>
  <si>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</si>
  <si>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</si>
  <si>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</si>
  <si>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</si>
  <si>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</si>
  <si>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</si>
  <si>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</si>
  <si>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</si>
  <si>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</si>
  <si>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</si>
  <si>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</si>
  <si>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</si>
  <si>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</si>
  <si>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</si>
  <si>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</si>
  <si>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</si>
  <si>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</si>
  <si>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</si>
  <si>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</si>
  <si>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</si>
  <si>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</si>
  <si>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</si>
  <si>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</si>
  <si>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</si>
  <si>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</si>
  <si>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</si>
  <si>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</si>
  <si>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</si>
  <si>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</si>
  <si>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</si>
  <si>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</si>
  <si>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</si>
  <si>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</si>
  <si>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</si>
  <si>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</si>
  <si>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</si>
  <si>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</si>
  <si>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</si>
  <si>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</si>
  <si>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</si>
  <si>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</si>
  <si>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</si>
  <si>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</si>
  <si>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</si>
  <si>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</si>
  <si>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</si>
  <si>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</si>
  <si>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</si>
  <si>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</si>
  <si>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</si>
  <si>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</si>
  <si>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</si>
  <si>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</si>
  <si>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</si>
  <si>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</si>
  <si>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</si>
  <si>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</si>
  <si>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</si>
  <si>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</si>
  <si>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</si>
  <si>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</si>
  <si>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</si>
  <si>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</si>
  <si>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</si>
  <si>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</si>
  <si>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</si>
  <si>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</si>
  <si>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</si>
  <si>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</si>
  <si>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</si>
  <si>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</si>
  <si>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</si>
  <si>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</si>
  <si>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</si>
  <si>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</si>
  <si>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</si>
  <si>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</si>
  <si>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</si>
  <si>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</si>
  <si>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</si>
  <si>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</si>
  <si>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</si>
  <si>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</si>
  <si>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</si>
  <si>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</si>
  <si>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</si>
  <si>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</si>
  <si>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</si>
  <si>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</si>
  <si>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</si>
  <si>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</si>
  <si>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</si>
  <si>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</si>
  <si>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</si>
  <si>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</si>
  <si>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</si>
  <si>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</si>
  <si>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</si>
  <si>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</si>
  <si>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</si>
  <si>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</si>
  <si>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</si>
  <si>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</si>
  <si>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</si>
  <si>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</si>
  <si>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</si>
  <si>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</si>
  <si>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</si>
  <si>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</si>
  <si>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</si>
  <si>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</si>
  <si>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</si>
  <si>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</si>
  <si>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</si>
  <si>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</si>
  <si>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</si>
  <si>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</si>
  <si>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</si>
  <si>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</si>
  <si>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</si>
  <si>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</si>
  <si>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</si>
  <si>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</si>
  <si>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</si>
  <si>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</si>
  <si>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</si>
  <si>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</si>
  <si>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</si>
  <si>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</si>
  <si>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</si>
  <si>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</si>
  <si>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</si>
  <si>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</si>
  <si>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</si>
  <si>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</si>
  <si>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</si>
  <si>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</si>
  <si>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</si>
  <si>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</si>
  <si>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</si>
  <si>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</si>
  <si>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</si>
  <si>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</si>
  <si>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</si>
  <si>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</si>
  <si>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</si>
  <si>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</si>
  <si>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</si>
  <si>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</si>
  <si>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</si>
  <si>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</si>
  <si>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</si>
  <si>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</si>
  <si>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</si>
  <si>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</si>
  <si>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</si>
  <si>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</si>
  <si>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</si>
  <si>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</si>
  <si>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</si>
  <si>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</si>
  <si>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</si>
  <si>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</si>
  <si>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</si>
  <si>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</si>
  <si>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</si>
  <si>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</si>
  <si>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</si>
  <si>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</si>
  <si>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</si>
  <si>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</si>
  <si>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</si>
  <si>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</si>
  <si>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</si>
  <si>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</si>
  <si>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</si>
  <si>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</si>
  <si>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</si>
  <si>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</si>
  <si>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</si>
  <si>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</si>
  <si>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</si>
  <si>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</si>
  <si>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</si>
  <si>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</si>
  <si>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</si>
  <si>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</si>
  <si>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</si>
  <si>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</si>
  <si>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</si>
  <si>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</si>
  <si>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</si>
  <si>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</si>
  <si>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</si>
  <si>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</si>
  <si>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</si>
  <si>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</si>
  <si>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</si>
  <si>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</si>
  <si>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</si>
  <si>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</si>
  <si>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</si>
  <si>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</si>
  <si>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</si>
  <si>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</si>
  <si>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</si>
  <si>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</si>
  <si>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</si>
  <si>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</si>
  <si>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</si>
  <si>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</si>
  <si>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</si>
  <si>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</si>
  <si>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</si>
  <si>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</si>
  <si>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</si>
  <si>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</si>
  <si>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</si>
  <si>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</si>
  <si>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</si>
  <si>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</si>
  <si>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</si>
  <si>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</si>
  <si>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</si>
  <si>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</si>
  <si>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</si>
  <si>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</si>
  <si>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</si>
  <si>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</si>
  <si>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</si>
  <si>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</si>
  <si>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</si>
  <si>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</si>
  <si>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</si>
  <si>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</si>
  <si>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</si>
  <si>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</si>
  <si>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</si>
  <si>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</si>
  <si>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</si>
  <si>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</si>
  <si>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</si>
  <si>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</si>
  <si>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</si>
  <si>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</si>
  <si>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</si>
  <si>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</si>
  <si>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</si>
  <si>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</si>
  <si>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</si>
  <si>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</si>
  <si>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</si>
  <si>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</si>
  <si>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</si>
  <si>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</si>
  <si>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</si>
  <si>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</si>
  <si>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</si>
  <si>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</si>
  <si>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</si>
  <si>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</si>
  <si>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</si>
  <si>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</si>
  <si>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</si>
  <si>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</si>
  <si>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</si>
  <si>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</si>
  <si>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</si>
  <si>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</si>
  <si>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</si>
  <si>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</si>
  <si>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</si>
  <si>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</si>
  <si>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</si>
  <si>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</si>
  <si>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</si>
  <si>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</si>
  <si>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</si>
  <si>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</si>
  <si>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</si>
  <si>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</si>
  <si>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</si>
  <si>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</si>
  <si>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</si>
  <si>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</si>
  <si>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</si>
  <si>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</si>
  <si>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</si>
  <si>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</si>
  <si>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</si>
  <si>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</si>
  <si>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</si>
  <si>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</si>
  <si>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</si>
  <si>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</si>
  <si>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</si>
  <si>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</si>
  <si>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</si>
  <si>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</si>
  <si>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</si>
  <si>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</si>
  <si>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</si>
  <si>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</si>
  <si>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</si>
  <si>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</si>
  <si>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</si>
  <si>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</si>
  <si>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</si>
  <si>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</si>
  <si>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</si>
  <si>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</si>
  <si>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</si>
  <si>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</si>
  <si>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</si>
  <si>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</si>
  <si>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</si>
  <si>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</si>
  <si>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</si>
  <si>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</si>
  <si>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</si>
  <si>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</si>
  <si>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</si>
  <si>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</si>
  <si>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</si>
  <si>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</si>
  <si>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</si>
  <si>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</si>
  <si>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</si>
  <si>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</si>
  <si>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</si>
  <si>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</si>
  <si>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</si>
  <si>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</si>
  <si>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</si>
  <si>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</si>
  <si>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</si>
  <si>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</si>
  <si>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</si>
  <si>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</si>
  <si>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</si>
  <si>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</si>
  <si>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</si>
  <si>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</si>
  <si>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</si>
  <si>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</si>
  <si>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</si>
  <si>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</si>
  <si>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</si>
  <si>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</si>
  <si>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</si>
  <si>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</si>
  <si>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</si>
  <si>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</si>
  <si>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</si>
  <si>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</si>
  <si>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</si>
  <si>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</si>
  <si>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</si>
  <si>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</si>
  <si>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</si>
  <si>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</si>
  <si>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</si>
  <si>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</si>
  <si>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</si>
  <si>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</si>
  <si>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</si>
  <si>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</si>
  <si>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</si>
  <si>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</si>
  <si>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</si>
  <si>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</si>
  <si>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</si>
  <si>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</si>
  <si>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</si>
  <si>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</si>
  <si>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</si>
  <si>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</si>
  <si>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</si>
  <si>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</si>
  <si>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</si>
  <si>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</si>
  <si>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</si>
  <si>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</si>
  <si>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</si>
  <si>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</si>
  <si>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</si>
  <si>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</si>
  <si>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</si>
  <si>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</si>
  <si>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</si>
  <si>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</si>
  <si>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</si>
  <si>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</si>
  <si>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</si>
  <si>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</si>
  <si>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</si>
  <si>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</si>
  <si>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</si>
  <si>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</si>
  <si>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</si>
  <si>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</si>
  <si>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</si>
  <si>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</si>
  <si>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</si>
  <si>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</si>
  <si>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</si>
  <si>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</si>
  <si>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</si>
  <si>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</si>
  <si>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</si>
  <si>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</si>
  <si>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</si>
  <si>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</si>
  <si>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</si>
  <si>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</si>
  <si>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</si>
  <si>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</si>
  <si>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</si>
  <si>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</si>
  <si>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</si>
  <si>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</si>
  <si>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</si>
  <si>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</si>
  <si>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</si>
  <si>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</si>
  <si>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</si>
  <si>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</si>
  <si>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</si>
  <si>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</si>
  <si>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</si>
  <si>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</si>
  <si>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</si>
  <si>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</si>
  <si>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</si>
  <si>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</si>
  <si>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</si>
  <si>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</si>
  <si>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</si>
  <si>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</si>
  <si>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</si>
  <si>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</si>
  <si>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</si>
  <si>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</si>
  <si>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</si>
  <si>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</si>
  <si>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</si>
  <si>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</si>
  <si>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</si>
  <si>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</si>
  <si>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</si>
  <si>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</si>
  <si>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</si>
  <si>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</si>
  <si>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</si>
  <si>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</si>
  <si>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</si>
  <si>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</si>
  <si>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</si>
  <si>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</si>
  <si>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</si>
  <si>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</si>
  <si>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</si>
  <si>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</si>
  <si>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</si>
  <si>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</si>
  <si>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</si>
  <si>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</si>
  <si>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</si>
  <si>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</si>
  <si>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</si>
  <si>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</si>
  <si>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</si>
  <si>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</si>
  <si>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</si>
  <si>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</si>
  <si>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</si>
  <si>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</si>
  <si>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</si>
  <si>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</si>
  <si>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</si>
  <si>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</si>
  <si>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</si>
  <si>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</si>
  <si>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</si>
  <si>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</si>
  <si>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</si>
  <si>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</si>
  <si>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</si>
  <si>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</si>
  <si>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</si>
  <si>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</si>
  <si>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</si>
  <si>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</si>
  <si>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</si>
  <si>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</si>
  <si>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</si>
  <si>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</si>
  <si>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</si>
  <si>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</si>
  <si>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</si>
  <si>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</si>
  <si>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</si>
  <si>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</si>
  <si>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</si>
  <si>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</si>
  <si>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</si>
  <si>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</si>
  <si>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</si>
  <si>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</si>
  <si>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</si>
  <si>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</si>
  <si>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</si>
  <si>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</si>
  <si>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</si>
  <si>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</si>
  <si>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</si>
  <si>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</si>
  <si>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</si>
  <si>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</si>
  <si>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</si>
  <si>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</si>
  <si>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</si>
  <si>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</si>
  <si>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</si>
  <si>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</si>
  <si>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</si>
  <si>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</si>
  <si>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</si>
  <si>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</si>
  <si>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</si>
  <si>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</si>
  <si>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</si>
  <si>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</si>
  <si>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</si>
  <si>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</si>
  <si>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</si>
  <si>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</si>
  <si>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</si>
  <si>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</si>
  <si>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</si>
  <si>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</si>
  <si>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</si>
  <si>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</si>
  <si>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</si>
  <si>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</si>
  <si>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</si>
  <si>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</si>
  <si>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</si>
  <si>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</si>
  <si>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</si>
  <si>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</si>
  <si>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</si>
  <si>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</si>
  <si>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</si>
  <si>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</si>
  <si>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</si>
  <si>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</si>
  <si>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</si>
  <si>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</si>
  <si>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</si>
  <si>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</si>
  <si>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</si>
  <si>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</si>
  <si>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</si>
  <si>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</si>
  <si>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</si>
  <si>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</si>
  <si>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</si>
  <si>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</si>
  <si>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</si>
  <si>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</si>
  <si>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</si>
  <si>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</si>
  <si>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</si>
  <si>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</si>
  <si>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</si>
  <si>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</si>
  <si>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</si>
  <si>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</si>
  <si>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</si>
  <si>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</si>
  <si>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</si>
  <si>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</si>
  <si>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</si>
  <si>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</si>
  <si>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</si>
  <si>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</si>
  <si>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</si>
  <si>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</si>
  <si>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</si>
  <si>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</si>
  <si>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</si>
  <si>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</si>
  <si>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</si>
  <si>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</si>
  <si>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</si>
  <si>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</si>
  <si>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</si>
  <si>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</si>
  <si>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</si>
  <si>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</si>
  <si>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</si>
  <si>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</si>
  <si>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</si>
  <si>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</si>
  <si>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</si>
  <si>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</si>
  <si>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</si>
  <si>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</si>
  <si>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</si>
  <si>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</si>
  <si>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</si>
  <si>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</si>
  <si>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</si>
  <si>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</si>
  <si>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</si>
  <si>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</si>
  <si>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</si>
  <si>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</si>
  <si>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</si>
  <si>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</si>
  <si>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</si>
  <si>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</si>
  <si>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</si>
  <si>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</si>
  <si>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</si>
  <si>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</si>
  <si>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</si>
  <si>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</si>
  <si>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</si>
  <si>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</si>
  <si>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</si>
  <si>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</si>
  <si>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</si>
  <si>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</si>
  <si>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</si>
  <si>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</si>
  <si>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</si>
  <si>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</si>
  <si>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</si>
  <si>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</si>
  <si>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</si>
  <si>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</si>
  <si>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</si>
  <si>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</si>
  <si>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</si>
  <si>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</si>
  <si>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</si>
  <si>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</si>
  <si>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</si>
  <si>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</si>
  <si>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</si>
  <si>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</si>
  <si>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</si>
  <si>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</si>
  <si>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</si>
  <si>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</si>
  <si>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</si>
  <si>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</si>
  <si>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</si>
  <si>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</si>
  <si>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</si>
  <si>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</si>
  <si>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</si>
  <si>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</si>
  <si>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</si>
  <si>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</si>
  <si>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</si>
  <si>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</si>
  <si>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</si>
  <si>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</si>
  <si>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</si>
  <si>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</si>
  <si>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</si>
  <si>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</si>
  <si>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</si>
  <si>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</si>
  <si>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</si>
  <si>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</si>
  <si>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</si>
  <si>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</si>
  <si>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</si>
  <si>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</si>
  <si>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</si>
  <si>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</si>
  <si>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</si>
  <si>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</si>
  <si>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</si>
  <si>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</si>
  <si>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</si>
  <si>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</si>
  <si>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</si>
  <si>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</si>
  <si>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</si>
  <si>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</si>
  <si>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</si>
  <si>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</si>
  <si>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</si>
  <si>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</si>
  <si>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</si>
  <si>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</si>
  <si>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</si>
  <si>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</si>
  <si>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</si>
  <si>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</si>
  <si>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</si>
  <si>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</si>
  <si>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</si>
  <si>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</si>
  <si>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</si>
  <si>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</si>
  <si>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</si>
  <si>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</si>
  <si>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</si>
  <si>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</si>
  <si>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</si>
  <si>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</si>
  <si>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</si>
  <si>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</si>
  <si>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</si>
  <si>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</si>
  <si>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</si>
  <si>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</si>
  <si>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</si>
  <si>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</si>
  <si>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</si>
  <si>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</si>
  <si>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</si>
  <si>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</si>
  <si>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</si>
  <si>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</si>
  <si>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</si>
  <si>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</si>
  <si>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</si>
  <si>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</si>
  <si>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</si>
  <si>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</si>
  <si>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</si>
  <si>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</si>
  <si>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</si>
  <si>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</si>
  <si>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</si>
  <si>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</si>
  <si>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</si>
  <si>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</si>
  <si>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</si>
  <si>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</si>
  <si>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</si>
  <si>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</si>
  <si>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</si>
  <si>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</si>
  <si>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</si>
  <si>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</si>
  <si>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</si>
  <si>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</si>
  <si>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</si>
  <si>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</si>
  <si>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</si>
  <si>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</si>
  <si>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</si>
  <si>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</si>
  <si>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</si>
  <si>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</si>
  <si>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</si>
  <si>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</si>
  <si>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</si>
  <si>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</si>
  <si>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</si>
  <si>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</si>
  <si>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</si>
  <si>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</si>
  <si>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</si>
  <si>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</si>
  <si>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</si>
  <si>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</si>
  <si>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</si>
  <si>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</si>
  <si>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</si>
  <si>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</si>
  <si>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</si>
  <si>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</si>
  <si>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</si>
  <si>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</si>
  <si>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</si>
  <si>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</si>
  <si>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</si>
  <si>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</si>
  <si>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</si>
  <si>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</si>
  <si>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</si>
  <si>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</si>
  <si>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</si>
  <si>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</si>
  <si>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</si>
  <si>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</si>
  <si>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</si>
  <si>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</si>
  <si>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</si>
  <si>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</si>
  <si>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</si>
  <si>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</si>
  <si>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</si>
  <si>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</si>
  <si>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</si>
  <si>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</si>
  <si>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</si>
  <si>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</si>
  <si>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</si>
  <si>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</si>
  <si>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</si>
  <si>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</si>
  <si>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</si>
  <si>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</si>
  <si>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</si>
  <si>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</si>
  <si>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</si>
  <si>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</si>
  <si>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</si>
  <si>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</si>
  <si>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</si>
  <si>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</si>
  <si>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</si>
  <si>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</si>
  <si>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</si>
  <si>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</si>
  <si>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</si>
  <si>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</si>
  <si>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</si>
  <si>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</si>
  <si>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</si>
  <si>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</si>
  <si>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</si>
  <si>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</si>
  <si>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</si>
  <si>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</si>
  <si>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</si>
  <si>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</si>
  <si>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</si>
  <si>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</si>
  <si>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</si>
  <si>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</si>
  <si>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</si>
  <si>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</si>
  <si>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</si>
  <si>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</si>
  <si>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</si>
  <si>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</si>
  <si>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</si>
  <si>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</si>
  <si>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</si>
  <si>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</si>
  <si>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</si>
  <si>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</si>
  <si>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</si>
  <si>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</si>
  <si>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</si>
  <si>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</si>
  <si>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</si>
  <si>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</si>
  <si>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</si>
  <si>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</si>
  <si>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</si>
  <si>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</si>
  <si>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</si>
  <si>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</si>
  <si>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</si>
  <si>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</si>
  <si>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</si>
  <si>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</si>
  <si>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</si>
  <si>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</si>
  <si>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</si>
  <si>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</si>
  <si>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</si>
  <si>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</si>
  <si>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</si>
  <si>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</si>
  <si>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</si>
  <si>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</si>
  <si>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</si>
  <si>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</si>
  <si>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</si>
  <si>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</si>
  <si>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</si>
  <si>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</si>
  <si>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</si>
  <si>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</si>
  <si>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</si>
  <si>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</si>
  <si>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</si>
  <si>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</si>
  <si>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</si>
  <si>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</si>
  <si>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</si>
  <si>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</si>
  <si>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</si>
  <si>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</si>
  <si>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</si>
  <si>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</si>
  <si>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</si>
  <si>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</si>
  <si>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</si>
  <si>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</si>
  <si>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</si>
  <si>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</si>
  <si>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</si>
  <si>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</si>
  <si>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</si>
  <si>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</si>
  <si>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</si>
  <si>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</si>
  <si>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</si>
  <si>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</si>
  <si>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</si>
  <si>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</si>
  <si>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</si>
  <si>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</si>
  <si>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</si>
  <si>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</si>
  <si>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</si>
  <si>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</si>
  <si>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</si>
  <si>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</si>
  <si>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</si>
  <si>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</si>
  <si>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</si>
  <si>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</si>
  <si>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</si>
  <si>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</si>
  <si>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</si>
  <si>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</si>
  <si>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</si>
  <si>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</si>
  <si>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</si>
  <si>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</si>
  <si>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</si>
  <si>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</si>
  <si>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</si>
  <si>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</si>
  <si>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</si>
  <si>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</si>
  <si>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</si>
  <si>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</si>
  <si>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</si>
  <si>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</si>
  <si>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</si>
  <si>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</si>
  <si>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</si>
  <si>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</si>
  <si>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</si>
  <si>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</si>
  <si>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</si>
  <si>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</si>
  <si>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</si>
  <si>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</si>
  <si>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</si>
  <si>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</si>
  <si>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</si>
  <si>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</si>
  <si>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</si>
  <si>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</si>
  <si>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</si>
  <si>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</si>
  <si>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</si>
  <si>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</si>
  <si>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</si>
  <si>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</si>
  <si>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</si>
  <si>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</si>
  <si>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</si>
  <si>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</si>
  <si>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</si>
  <si>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</si>
  <si>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</si>
  <si>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</si>
  <si>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</si>
  <si>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</si>
  <si>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</si>
  <si>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</si>
  <si>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</si>
  <si>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</si>
  <si>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</si>
  <si>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</si>
  <si>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</si>
  <si>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</si>
  <si>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</si>
  <si>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</si>
  <si>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</si>
  <si>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</si>
  <si>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</si>
  <si>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</si>
  <si>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</si>
  <si>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</si>
  <si>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</si>
  <si>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</si>
  <si>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</si>
  <si>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</si>
  <si>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</si>
  <si>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</si>
  <si>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</si>
  <si>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</si>
  <si>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</si>
  <si>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</si>
  <si>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</si>
  <si>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</si>
  <si>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</si>
  <si>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</si>
  <si>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</si>
  <si>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</si>
  <si>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</si>
  <si>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</si>
  <si>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</si>
  <si>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</si>
  <si>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</si>
  <si>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</si>
  <si>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</si>
  <si>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</si>
  <si>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</si>
  <si>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</si>
  <si>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</si>
  <si>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</si>
  <si>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</si>
  <si>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</si>
  <si>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</si>
  <si>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</si>
  <si>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</si>
  <si>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</si>
  <si>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</si>
  <si>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</si>
  <si>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</si>
  <si>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</si>
  <si>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</si>
  <si>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</si>
  <si>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</si>
  <si>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</si>
  <si>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</si>
  <si>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</si>
  <si>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</si>
  <si>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</si>
  <si>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</si>
  <si>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</si>
  <si>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</si>
  <si>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</si>
  <si>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</si>
  <si>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</si>
  <si>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</si>
  <si>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</si>
  <si>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</si>
  <si>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</si>
  <si>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</si>
  <si>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</si>
  <si>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</si>
  <si>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</si>
  <si>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</si>
  <si>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</si>
  <si>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</si>
  <si>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</si>
  <si>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</si>
  <si>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</si>
  <si>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</si>
  <si>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</si>
  <si>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</si>
  <si>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</si>
  <si>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</si>
  <si>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</si>
  <si>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</si>
  <si>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</si>
  <si>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</si>
  <si>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</si>
  <si>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</si>
  <si>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</si>
  <si>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</si>
  <si>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</si>
  <si>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</si>
  <si>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</si>
  <si>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</si>
  <si>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</si>
  <si>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</si>
  <si>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</si>
  <si>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</si>
  <si>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</si>
  <si>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</si>
  <si>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</si>
  <si>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</si>
  <si>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</si>
  <si>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</si>
  <si>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</si>
  <si>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</si>
  <si>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</si>
  <si>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</si>
  <si>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</si>
  <si>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</si>
  <si>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</si>
  <si>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</si>
  <si>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</si>
  <si>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</si>
  <si>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</si>
  <si>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</si>
  <si>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</si>
  <si>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</si>
  <si>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</si>
  <si>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</si>
  <si>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</si>
  <si>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</si>
  <si>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</si>
  <si>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</si>
  <si>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</si>
  <si>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</si>
  <si>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</si>
  <si>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</si>
  <si>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</si>
  <si>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</si>
  <si>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</si>
  <si>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</si>
  <si>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</si>
  <si>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</si>
  <si>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</si>
  <si>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</si>
  <si>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</si>
  <si>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</si>
  <si>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</si>
  <si>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</si>
  <si>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</si>
  <si>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</si>
  <si>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</si>
  <si>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</si>
  <si>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</si>
  <si>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</si>
  <si>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</si>
  <si>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</si>
  <si>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</si>
  <si>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</si>
  <si>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</si>
  <si>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</si>
  <si>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</si>
  <si>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</si>
  <si>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</si>
  <si>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</si>
  <si>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</si>
  <si>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</si>
  <si>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</si>
  <si>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</si>
  <si>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</si>
  <si>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</si>
  <si>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</si>
  <si>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</si>
  <si>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</si>
  <si>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</si>
  <si>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</si>
  <si>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</si>
  <si>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</si>
  <si>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</si>
  <si>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</si>
  <si>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</si>
  <si>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</si>
  <si>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</si>
  <si>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</si>
  <si>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</si>
  <si>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</si>
  <si>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</si>
  <si>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</si>
  <si>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</si>
  <si>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</si>
  <si>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</si>
  <si>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</si>
  <si>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</si>
  <si>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</si>
  <si>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</si>
  <si>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</si>
  <si>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</si>
  <si>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</si>
  <si>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</si>
  <si>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</si>
  <si>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</si>
  <si>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</si>
  <si>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</si>
  <si>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</si>
  <si>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</si>
  <si>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</si>
  <si>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</si>
  <si>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</si>
  <si>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</si>
  <si>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</si>
  <si>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</si>
  <si>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</si>
  <si>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</si>
  <si>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</si>
  <si>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</si>
  <si>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</si>
  <si>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</si>
  <si>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</si>
  <si>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</si>
  <si>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</si>
  <si>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</si>
  <si>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</si>
  <si>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</si>
  <si>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</si>
  <si>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</si>
  <si>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</si>
  <si>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</si>
  <si>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</si>
  <si>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</si>
  <si>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</si>
  <si>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</si>
  <si>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</si>
  <si>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</si>
  <si>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</si>
  <si>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</si>
  <si>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</si>
  <si>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</si>
  <si>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</si>
  <si>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</si>
  <si>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</si>
  <si>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</si>
  <si>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</si>
  <si>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</si>
  <si>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</si>
  <si>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</si>
  <si>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</si>
  <si>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</si>
  <si>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</si>
  <si>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</si>
  <si>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</si>
  <si>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</si>
  <si>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</si>
  <si>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</si>
  <si>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</si>
  <si>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</si>
  <si>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</si>
  <si>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</si>
  <si>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</si>
  <si>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</si>
  <si>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</si>
  <si>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</si>
  <si>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</si>
  <si>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</si>
  <si>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</si>
  <si>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</si>
  <si>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</si>
  <si>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</si>
  <si>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</si>
  <si>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</si>
  <si>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</si>
  <si>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</si>
  <si>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</si>
  <si>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</si>
  <si>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</si>
  <si>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</si>
  <si>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</si>
  <si>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</si>
  <si>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</si>
  <si>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</si>
  <si>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</si>
  <si>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</si>
  <si>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</si>
  <si>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</si>
  <si>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</si>
  <si>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</si>
  <si>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</si>
  <si>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</si>
  <si>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</si>
  <si>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</si>
  <si>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</si>
  <si>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</si>
  <si>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</si>
  <si>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</si>
  <si>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</si>
  <si>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</si>
  <si>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</si>
  <si>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</si>
  <si>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</si>
  <si>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</si>
  <si>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</si>
  <si>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</si>
  <si>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</si>
  <si>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</si>
  <si>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</si>
  <si>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</si>
  <si>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</si>
  <si>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</si>
  <si>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</si>
  <si>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</si>
  <si>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</si>
  <si>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</si>
  <si>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</si>
  <si>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</si>
  <si>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</si>
  <si>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</si>
  <si>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</si>
  <si>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</si>
  <si>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</si>
  <si>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</si>
  <si>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</si>
  <si>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</si>
  <si>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</si>
  <si>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</si>
  <si>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</si>
  <si>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</si>
  <si>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</si>
  <si>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</si>
  <si>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</si>
  <si>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</si>
  <si>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</si>
  <si>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</si>
  <si>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</si>
  <si>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</si>
  <si>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</si>
  <si>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</si>
  <si>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</si>
  <si>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</si>
  <si>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</si>
  <si>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</si>
  <si>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</si>
  <si>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</si>
  <si>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</si>
  <si>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</si>
  <si>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</si>
  <si>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</si>
  <si>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</si>
  <si>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</si>
  <si>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</si>
  <si>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</si>
  <si>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</si>
  <si>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</si>
  <si>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</si>
  <si>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</si>
  <si>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</si>
  <si>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</si>
  <si>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</si>
  <si>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</si>
  <si>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</si>
  <si>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</si>
  <si>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</si>
  <si>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</si>
  <si>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</si>
  <si>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</si>
  <si>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</si>
  <si>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</si>
  <si>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</si>
  <si>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</si>
  <si>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</si>
  <si>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</si>
  <si>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</si>
  <si>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</si>
  <si>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</si>
  <si>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</si>
  <si>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</si>
  <si>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</si>
  <si>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</si>
  <si>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</si>
  <si>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</si>
  <si>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</si>
  <si>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</si>
  <si>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</si>
  <si>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</si>
  <si>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</si>
  <si>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</si>
  <si>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</si>
  <si>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</si>
  <si>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</si>
  <si>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</si>
  <si>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</si>
  <si>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</si>
  <si>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</si>
  <si>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</si>
  <si>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</si>
  <si>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</si>
  <si>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</si>
  <si>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</si>
  <si>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</si>
  <si>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</si>
  <si>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</si>
  <si>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</si>
  <si>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</si>
  <si>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</si>
  <si>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</si>
  <si>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</si>
  <si>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</si>
  <si>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</si>
  <si>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</si>
  <si>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</si>
  <si>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</si>
  <si>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</si>
  <si>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</si>
  <si>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</si>
  <si>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</si>
  <si>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</si>
  <si>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</si>
  <si>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</si>
  <si>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</si>
  <si>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</si>
  <si>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</si>
  <si>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</si>
  <si>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</si>
  <si>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</si>
  <si>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</si>
  <si>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</si>
  <si>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</si>
  <si>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</si>
  <si>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</si>
  <si>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</si>
  <si>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</si>
  <si>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</si>
  <si>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</si>
  <si>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</si>
  <si>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</si>
  <si>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</si>
  <si>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</si>
  <si>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</si>
  <si>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</si>
  <si>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</si>
  <si>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</si>
  <si>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</si>
  <si>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</si>
  <si>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</si>
  <si>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</si>
  <si>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</si>
  <si>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</si>
  <si>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</si>
  <si>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</si>
  <si>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</si>
  <si>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</si>
  <si>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</si>
  <si>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</si>
  <si>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</si>
  <si>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</si>
  <si>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</si>
  <si>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</si>
  <si>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</si>
  <si>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</si>
  <si>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</si>
  <si>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</si>
  <si>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</si>
  <si>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</si>
  <si>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</si>
  <si>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</si>
  <si>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</si>
  <si>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</si>
  <si>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</si>
  <si>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</si>
  <si>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</si>
  <si>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</si>
  <si>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</si>
  <si>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</si>
  <si>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</si>
  <si>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</si>
  <si>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</si>
  <si>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</si>
  <si>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</si>
  <si>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</si>
  <si>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</si>
  <si>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</si>
  <si>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</si>
  <si>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</si>
  <si>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</si>
  <si>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</si>
  <si>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</si>
  <si>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</si>
  <si>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</si>
  <si>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</si>
  <si>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</si>
  <si>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</si>
  <si>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</si>
  <si>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</si>
  <si>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</si>
  <si>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</si>
  <si>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</si>
  <si>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</si>
  <si>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</si>
  <si>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</si>
  <si>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</si>
  <si>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</si>
  <si>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</si>
  <si>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</si>
  <si>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</si>
  <si>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</si>
  <si>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</si>
  <si>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</si>
  <si>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</si>
  <si>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</si>
  <si>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</si>
  <si>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</si>
  <si>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</si>
  <si>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</si>
  <si>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</si>
  <si>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</si>
  <si>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</si>
  <si>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</si>
  <si>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</si>
  <si>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</si>
  <si>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</si>
  <si>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</si>
  <si>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</si>
  <si>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</si>
  <si>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</si>
  <si>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</si>
  <si>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</si>
  <si>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</si>
  <si>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</si>
  <si>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</si>
  <si>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</si>
  <si>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</si>
  <si>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</si>
  <si>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</si>
  <si>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</si>
  <si>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</si>
  <si>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</si>
  <si>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</si>
  <si>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</si>
  <si>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</si>
  <si>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</si>
  <si>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</si>
  <si>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</si>
  <si>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</si>
  <si>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</si>
  <si>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</si>
  <si>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</si>
  <si>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</si>
  <si>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</si>
  <si>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</si>
  <si>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</si>
  <si>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</si>
  <si>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</si>
  <si>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</si>
  <si>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</si>
  <si>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</si>
  <si>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</si>
  <si>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</si>
  <si>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</si>
  <si>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</si>
  <si>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</si>
  <si>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</si>
  <si>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</si>
  <si>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</si>
  <si>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</si>
  <si>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</si>
  <si>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</si>
  <si>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</si>
  <si>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</si>
  <si>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</si>
  <si>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</si>
  <si>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</si>
  <si>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</si>
  <si>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</si>
  <si>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</si>
  <si>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</si>
  <si>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</si>
  <si>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</si>
  <si>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</si>
  <si>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</si>
  <si>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</si>
  <si>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</si>
  <si>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</si>
  <si>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</si>
  <si>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</si>
  <si>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</si>
  <si>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</si>
  <si>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</si>
  <si>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</si>
  <si>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</si>
  <si>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</si>
  <si>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</si>
  <si>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</si>
  <si>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</si>
  <si>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</si>
  <si>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</si>
  <si>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</si>
  <si>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</si>
  <si>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</si>
  <si>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</si>
  <si>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</si>
  <si>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</si>
  <si>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</si>
  <si>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</si>
  <si>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</si>
  <si>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</si>
  <si>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</si>
  <si>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</si>
  <si>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</si>
  <si>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</si>
  <si>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</si>
  <si>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</si>
  <si>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</si>
  <si>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</si>
  <si>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</si>
  <si>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</si>
  <si>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</si>
  <si>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</si>
  <si>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</si>
  <si>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</si>
  <si>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</si>
  <si>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</si>
  <si>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</si>
  <si>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</si>
  <si>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</si>
  <si>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</si>
  <si>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</si>
  <si>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</si>
  <si>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</si>
  <si>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</si>
  <si>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</si>
  <si>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</si>
  <si>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</si>
  <si>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</si>
  <si>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</si>
  <si>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</si>
  <si>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</si>
  <si>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</si>
  <si>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</si>
  <si>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</si>
  <si>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</si>
  <si>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</si>
  <si>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</si>
  <si>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</si>
  <si>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</si>
  <si>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</si>
  <si>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</si>
  <si>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</si>
  <si>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</si>
  <si>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</si>
  <si>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</si>
  <si>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</si>
  <si>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</si>
  <si>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</si>
  <si>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</si>
  <si>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</si>
  <si>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</si>
  <si>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</si>
  <si>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</si>
  <si>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</si>
  <si>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</si>
  <si>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</si>
  <si>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</si>
  <si>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</si>
  <si>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</si>
  <si>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</si>
  <si>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</si>
  <si>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</si>
  <si>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</si>
  <si>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</si>
  <si>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</si>
  <si>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</si>
  <si>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</si>
  <si>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</si>
  <si>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</si>
  <si>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</si>
  <si>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</si>
  <si>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</si>
  <si>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</si>
  <si>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</si>
  <si>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</si>
  <si>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</si>
  <si>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</si>
  <si>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</si>
  <si>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</si>
  <si>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</si>
  <si>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</si>
  <si>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</si>
  <si>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</si>
  <si>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</si>
  <si>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</si>
  <si>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</si>
  <si>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</si>
  <si>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</si>
  <si>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</si>
  <si>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</si>
  <si>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</si>
  <si>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</si>
  <si>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</si>
  <si>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</si>
  <si>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</si>
  <si>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</si>
  <si>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</si>
  <si>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</si>
  <si>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</si>
  <si>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</si>
  <si>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</si>
  <si>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</si>
  <si>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</si>
  <si>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</si>
  <si>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</si>
  <si>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</si>
  <si>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</si>
  <si>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</si>
  <si>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</si>
  <si>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</si>
  <si>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</si>
  <si>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</si>
  <si>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</si>
  <si>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</si>
  <si>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</si>
  <si>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</si>
  <si>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</si>
  <si>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</si>
  <si>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</si>
  <si>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</si>
  <si>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</si>
  <si>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</si>
  <si>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</si>
  <si>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</si>
  <si>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</si>
  <si>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</si>
  <si>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</si>
  <si>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</si>
  <si>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</si>
  <si>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</si>
  <si>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</si>
  <si>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</si>
  <si>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</si>
  <si>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</si>
  <si>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</si>
  <si>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</si>
  <si>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</si>
  <si>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</si>
  <si>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</si>
  <si>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</si>
  <si>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</si>
  <si>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</si>
  <si>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</si>
  <si>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</si>
  <si>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</si>
  <si>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</si>
  <si>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</si>
  <si>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</si>
  <si>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</si>
  <si>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</si>
  <si>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</si>
  <si>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</si>
  <si>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</si>
  <si>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</si>
  <si>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</si>
  <si>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</si>
  <si>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</si>
  <si>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</si>
  <si>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</si>
  <si>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</si>
  <si>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</si>
  <si>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</si>
  <si>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</si>
  <si>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</si>
  <si>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</si>
  <si>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</si>
  <si>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</si>
  <si>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</si>
  <si>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</si>
  <si>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</si>
  <si>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</si>
  <si>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</si>
  <si>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</si>
  <si>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</si>
  <si>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</si>
  <si>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</si>
  <si>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</si>
  <si>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</si>
  <si>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</si>
  <si>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</si>
  <si>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</si>
  <si>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</si>
  <si>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</si>
  <si>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</si>
  <si>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</si>
  <si>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</si>
  <si>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</si>
  <si>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</si>
  <si>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</si>
  <si>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</si>
  <si>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</si>
  <si>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</si>
  <si>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</si>
  <si>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</si>
  <si>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</si>
  <si>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</si>
  <si>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</si>
  <si>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</si>
  <si>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</si>
  <si>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</si>
  <si>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</si>
  <si>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</si>
  <si>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</si>
  <si>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</si>
  <si>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</si>
  <si>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</si>
  <si>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</si>
  <si>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</si>
  <si>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</si>
  <si>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</si>
  <si>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</si>
  <si>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</si>
  <si>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</si>
  <si>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</si>
  <si>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</si>
  <si>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</si>
  <si>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</si>
  <si>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</si>
  <si>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</si>
  <si>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</si>
  <si>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</si>
  <si>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</si>
  <si>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</si>
  <si>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</si>
  <si>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</si>
  <si>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</si>
  <si>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</si>
  <si>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</si>
  <si>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</si>
  <si>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</si>
  <si>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</si>
  <si>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</si>
  <si>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</si>
  <si>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</si>
  <si>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</si>
  <si>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</si>
  <si>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</si>
  <si>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</si>
  <si>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</si>
  <si>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</si>
  <si>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</si>
  <si>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</si>
  <si>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</si>
  <si>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</si>
  <si>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</si>
  <si>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</si>
  <si>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</si>
  <si>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</si>
  <si>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</si>
  <si>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</si>
  <si>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</si>
  <si>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</si>
  <si>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</si>
  <si>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</si>
  <si>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</si>
  <si>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</si>
  <si>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</si>
  <si>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</si>
  <si>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</si>
  <si>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</si>
  <si>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</si>
  <si>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</si>
  <si>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</si>
  <si>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</si>
  <si>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</si>
  <si>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</si>
  <si>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</si>
  <si>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</si>
  <si>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</si>
  <si>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</si>
  <si>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</si>
  <si>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</si>
  <si>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</si>
  <si>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</si>
  <si>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</si>
  <si>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</si>
  <si>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</si>
  <si>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</si>
  <si>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</si>
  <si>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</si>
  <si>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</si>
  <si>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</si>
  <si>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</si>
  <si>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</si>
  <si>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</si>
  <si>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</si>
  <si>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</si>
  <si>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</si>
  <si>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</si>
  <si>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</si>
  <si>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</si>
  <si>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</si>
  <si>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</si>
  <si>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</si>
  <si>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</si>
  <si>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</si>
  <si>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</si>
  <si>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</si>
  <si>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</si>
  <si>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</si>
  <si>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</si>
  <si>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</si>
  <si>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</si>
  <si>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</si>
  <si>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</si>
  <si>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</si>
  <si>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</si>
  <si>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</si>
  <si>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</si>
  <si>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</si>
  <si>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</si>
  <si>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</si>
  <si>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</si>
  <si>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</si>
  <si>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</si>
  <si>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</si>
  <si>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</si>
  <si>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</si>
  <si>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</si>
  <si>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</si>
  <si>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</si>
  <si>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</si>
  <si>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</si>
  <si>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</si>
  <si>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</si>
  <si>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</si>
  <si>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</si>
  <si>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</si>
  <si>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</si>
  <si>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</si>
  <si>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</si>
  <si>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</si>
  <si>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</si>
  <si>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</si>
  <si>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</si>
  <si>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</si>
  <si>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</si>
  <si>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</si>
  <si>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</si>
  <si>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</si>
  <si>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</si>
  <si>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</si>
  <si>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</si>
  <si>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</si>
  <si>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</si>
  <si>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</si>
  <si>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</si>
  <si>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</si>
  <si>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</si>
  <si>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</si>
  <si>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</si>
  <si>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</si>
  <si>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</si>
  <si>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</si>
  <si>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</si>
  <si>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</si>
  <si>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</si>
  <si>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</si>
  <si>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</si>
  <si>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</si>
  <si>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</si>
  <si>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</si>
  <si>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</si>
  <si>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</si>
  <si>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</si>
  <si>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</si>
  <si>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</si>
  <si>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</si>
  <si>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</si>
  <si>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</si>
  <si>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</si>
  <si>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</si>
  <si>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</si>
  <si>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</si>
  <si>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</si>
  <si>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</si>
  <si>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</si>
  <si>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</si>
  <si>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</si>
  <si>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</si>
  <si>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</si>
  <si>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</si>
  <si>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</si>
  <si>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</si>
  <si>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</si>
  <si>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</si>
  <si>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</si>
  <si>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</si>
  <si>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</si>
  <si>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</si>
  <si>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</si>
  <si>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</si>
  <si>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</si>
  <si>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</si>
  <si>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</si>
  <si>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</si>
  <si>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</si>
  <si>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</si>
  <si>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</si>
  <si>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</si>
  <si>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</si>
  <si>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</si>
  <si>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</si>
  <si>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</si>
  <si>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</si>
  <si>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</si>
  <si>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</si>
  <si>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</si>
  <si>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</si>
  <si>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</si>
  <si>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</si>
  <si>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</si>
  <si>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</si>
  <si>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</si>
  <si>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</si>
  <si>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</si>
  <si>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</si>
  <si>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</si>
  <si>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</si>
  <si>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</si>
  <si>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</si>
  <si>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</si>
  <si>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</si>
  <si>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</si>
  <si>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</si>
  <si>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</si>
  <si>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</si>
  <si>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</si>
  <si>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</si>
  <si>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</si>
  <si>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</si>
  <si>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</si>
  <si>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</si>
  <si>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</si>
  <si>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</si>
  <si>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</si>
  <si>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</si>
  <si>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</si>
  <si>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</si>
  <si>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</si>
  <si>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</si>
  <si>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</si>
  <si>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</si>
  <si>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</si>
  <si>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</si>
  <si>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</si>
  <si>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</si>
  <si>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</si>
  <si>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</si>
  <si>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</si>
  <si>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</si>
  <si>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</si>
  <si>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</si>
  <si>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</si>
  <si>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</si>
  <si>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</si>
  <si>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</si>
  <si>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</si>
  <si>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</si>
  <si>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</si>
  <si>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</si>
  <si>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</si>
  <si>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</si>
  <si>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</si>
  <si>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</si>
  <si>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</si>
  <si>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</si>
  <si>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</si>
  <si>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</si>
  <si>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</si>
  <si>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</si>
  <si>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</si>
  <si>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</si>
  <si>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</si>
  <si>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</si>
  <si>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</si>
  <si>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</si>
  <si>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</si>
  <si>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</si>
  <si>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</si>
  <si>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</si>
  <si>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</si>
  <si>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</si>
  <si>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</si>
  <si>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</si>
  <si>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</si>
  <si>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</si>
  <si>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</si>
  <si>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</si>
  <si>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</si>
  <si>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</si>
  <si>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</si>
  <si>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</si>
  <si>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</si>
  <si>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</si>
  <si>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</si>
  <si>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</si>
  <si>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</si>
  <si>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</si>
  <si>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</si>
  <si>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</si>
  <si>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</si>
  <si>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</si>
  <si>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</si>
  <si>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</si>
  <si>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</si>
  <si>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</si>
  <si>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</si>
  <si>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</si>
  <si>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</si>
  <si>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</si>
  <si>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</si>
  <si>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</si>
  <si>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</si>
  <si>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</si>
  <si>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</si>
  <si>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</si>
  <si>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</si>
  <si>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</si>
  <si>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</si>
  <si>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</si>
  <si>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</si>
  <si>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</si>
  <si>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</si>
  <si>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</si>
  <si>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</si>
  <si>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</si>
  <si>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</si>
  <si>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</si>
  <si>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</si>
  <si>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</si>
  <si>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</si>
  <si>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</si>
  <si>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</si>
  <si>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</si>
  <si>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</si>
  <si>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</si>
  <si>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</si>
  <si>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</si>
  <si>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</si>
  <si>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</si>
  <si>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</si>
  <si>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</si>
  <si>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</si>
  <si>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</si>
  <si>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</si>
  <si>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</si>
  <si>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</si>
  <si>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</si>
  <si>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</si>
  <si>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</si>
  <si>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</si>
  <si>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</si>
  <si>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</si>
  <si>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</si>
  <si>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</si>
  <si>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</si>
  <si>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</si>
  <si>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</si>
  <si>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</si>
  <si>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</si>
  <si>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</si>
  <si>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</si>
  <si>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</si>
  <si>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</si>
  <si>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</si>
  <si>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</si>
  <si>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</si>
  <si>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</si>
  <si>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</si>
  <si>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</si>
  <si>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</si>
  <si>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</si>
  <si>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</si>
  <si>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</si>
  <si>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</si>
  <si>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</si>
  <si>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</si>
  <si>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</si>
  <si>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</si>
  <si>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</si>
  <si>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</si>
  <si>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</si>
  <si>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</si>
  <si>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</si>
  <si>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</si>
  <si>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</si>
  <si>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</si>
  <si>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</si>
  <si>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</si>
  <si>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</si>
  <si>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</si>
  <si>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</si>
  <si>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</si>
  <si>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</si>
  <si>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</si>
  <si>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</si>
  <si>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</si>
  <si>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</si>
  <si>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</si>
  <si>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</si>
  <si>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</si>
  <si>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</si>
  <si>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</si>
  <si>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</si>
  <si>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</si>
  <si>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</si>
  <si>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</si>
  <si>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</si>
  <si>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</si>
  <si>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</si>
  <si>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</si>
  <si>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</si>
  <si>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</si>
  <si>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</si>
  <si>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</si>
  <si>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</si>
  <si>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</si>
  <si>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</si>
  <si>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</si>
  <si>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</si>
  <si>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</si>
  <si>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</si>
  <si>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</si>
  <si>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</si>
  <si>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</si>
  <si>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</si>
  <si>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</si>
  <si>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</si>
  <si>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</si>
  <si>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</si>
  <si>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</si>
  <si>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</si>
  <si>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</si>
  <si>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</si>
  <si>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</si>
  <si>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</si>
  <si>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</si>
  <si>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</si>
  <si>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</si>
  <si>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</si>
  <si>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</si>
  <si>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</si>
  <si>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</si>
  <si>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</si>
  <si>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</si>
  <si>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</si>
  <si>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</si>
  <si>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</si>
  <si>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</si>
  <si>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</si>
  <si>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</si>
  <si>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</si>
  <si>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</si>
  <si>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</si>
  <si>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</si>
  <si>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</si>
  <si>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</si>
  <si>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</si>
  <si>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</si>
  <si>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</si>
  <si>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</si>
  <si>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</si>
  <si>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</si>
  <si>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</si>
  <si>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</si>
  <si>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</si>
  <si>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</si>
  <si>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</si>
  <si>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</si>
  <si>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</si>
  <si>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</si>
  <si>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</si>
  <si>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</si>
  <si>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</si>
  <si>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</si>
  <si>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</si>
  <si>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</si>
  <si>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</si>
  <si>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</si>
  <si>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</si>
  <si>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</si>
  <si>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</si>
  <si>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</si>
  <si>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</si>
  <si>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</si>
  <si>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</si>
  <si>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</si>
  <si>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</si>
  <si>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</si>
  <si>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</si>
  <si>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</si>
  <si>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</si>
  <si>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</si>
  <si>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</si>
  <si>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</si>
  <si>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</si>
  <si>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</si>
  <si>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</si>
  <si>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</si>
  <si>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</si>
  <si>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</si>
  <si>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</si>
  <si>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</si>
  <si>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</si>
  <si>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</si>
  <si>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</si>
  <si>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</si>
  <si>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</si>
  <si>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</si>
  <si>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</si>
  <si>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</si>
  <si>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</si>
  <si>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</si>
  <si>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</si>
  <si>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</si>
  <si>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</si>
  <si>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</si>
  <si>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</si>
  <si>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</si>
  <si>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</si>
  <si>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</si>
  <si>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</si>
  <si>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</si>
  <si>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</si>
  <si>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</si>
  <si>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</si>
  <si>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</si>
  <si>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</si>
  <si>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</si>
  <si>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</si>
  <si>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</si>
  <si>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</si>
  <si>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</si>
  <si>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</si>
  <si>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</si>
  <si>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</si>
  <si>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</si>
  <si>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</si>
  <si>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</si>
  <si>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</si>
  <si>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</si>
  <si>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</si>
  <si>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</si>
  <si>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</si>
  <si>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</si>
  <si>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</si>
  <si>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</si>
  <si>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</si>
  <si>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</si>
  <si>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</si>
  <si>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</si>
  <si>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</si>
  <si>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</si>
  <si>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</si>
  <si>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</si>
  <si>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</si>
  <si>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</si>
  <si>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</si>
  <si>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</si>
  <si>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</si>
  <si>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</si>
  <si>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</si>
  <si>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</si>
  <si>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</si>
  <si>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</si>
  <si>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</si>
  <si>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</si>
  <si>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</si>
  <si>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</si>
  <si>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</si>
  <si>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</si>
  <si>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</si>
  <si>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</si>
  <si>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</si>
  <si>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</si>
  <si>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</si>
  <si>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</si>
  <si>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</si>
  <si>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</si>
  <si>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</si>
  <si>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</si>
  <si>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</si>
  <si>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</si>
  <si>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</si>
  <si>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</si>
  <si>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</si>
  <si>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</si>
  <si>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</si>
  <si>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</si>
  <si>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</si>
  <si>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</si>
  <si>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</si>
  <si>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</si>
  <si>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</si>
  <si>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</si>
  <si>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</si>
  <si>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</si>
  <si>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</si>
  <si>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</si>
  <si>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</si>
  <si>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</si>
  <si>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</si>
  <si>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</si>
  <si>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</si>
  <si>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</si>
  <si>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</si>
  <si>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</si>
  <si>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</si>
  <si>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</si>
  <si>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</si>
  <si>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</si>
  <si>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</si>
  <si>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</si>
  <si>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</si>
  <si>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</si>
  <si>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</si>
  <si>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</si>
  <si>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</si>
  <si>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</si>
  <si>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</si>
  <si>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</si>
  <si>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</si>
  <si>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</si>
  <si>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</si>
  <si>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</si>
  <si>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</si>
  <si>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</si>
  <si>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</si>
  <si>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</si>
  <si>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</si>
  <si>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</si>
  <si>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</si>
  <si>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</si>
  <si>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</si>
  <si>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</si>
  <si>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</si>
  <si>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</si>
  <si>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</si>
  <si>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</si>
  <si>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</si>
  <si>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</si>
  <si>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</si>
  <si>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</si>
  <si>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</si>
  <si>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</si>
  <si>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</si>
  <si>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</si>
  <si>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</si>
  <si>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</si>
  <si>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</si>
  <si>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</si>
  <si>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</si>
  <si>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</si>
  <si>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</si>
  <si>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</si>
  <si>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</si>
  <si>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</si>
  <si>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</si>
  <si>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</si>
  <si>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</si>
  <si>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</si>
  <si>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</si>
  <si>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</si>
  <si>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</si>
  <si>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</si>
  <si>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</si>
  <si>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</si>
  <si>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</si>
  <si>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</si>
  <si>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</si>
  <si>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</si>
  <si>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</si>
  <si>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</si>
  <si>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</si>
  <si>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</si>
  <si>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</si>
  <si>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</si>
  <si>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</si>
  <si>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</si>
  <si>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</si>
  <si>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</si>
  <si>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</si>
  <si>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</si>
  <si>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</si>
  <si>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</si>
  <si>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</si>
  <si>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</si>
  <si>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</si>
  <si>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</si>
  <si>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</si>
  <si>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</si>
  <si>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</si>
  <si>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</si>
  <si>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</si>
  <si>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</si>
  <si>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</si>
  <si>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</si>
  <si>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</si>
  <si>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</si>
  <si>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</si>
  <si>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</si>
  <si>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</si>
  <si>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</si>
  <si>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</si>
  <si>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</si>
  <si>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</si>
  <si>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</si>
  <si>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</si>
  <si>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</si>
  <si>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</si>
  <si>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</si>
  <si>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</si>
  <si>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</si>
  <si>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</si>
  <si>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</si>
  <si>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</si>
  <si>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</si>
  <si>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</si>
  <si>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</si>
  <si>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</si>
  <si>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</si>
  <si>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</si>
  <si>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</si>
  <si>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</si>
  <si>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</si>
  <si>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</si>
  <si>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</si>
  <si>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</si>
  <si>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</si>
  <si>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</si>
  <si>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</si>
  <si>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</si>
  <si>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</si>
  <si>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</si>
  <si>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</si>
  <si>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</si>
  <si>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</si>
  <si>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</si>
  <si>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</si>
  <si>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</si>
  <si>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</si>
  <si>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</si>
  <si>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</si>
  <si>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</si>
  <si>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</si>
  <si>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</si>
  <si>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</si>
  <si>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</si>
  <si>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</si>
  <si>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</si>
  <si>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</si>
  <si>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</si>
  <si>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</si>
  <si>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</si>
  <si>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</si>
  <si>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</si>
  <si>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</si>
  <si>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</si>
  <si>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</si>
  <si>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</si>
  <si>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</si>
  <si>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</si>
  <si>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</si>
  <si>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</si>
  <si>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</si>
  <si>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</si>
  <si>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</si>
  <si>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</si>
  <si>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</si>
  <si>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</si>
  <si>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</si>
  <si>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</si>
  <si>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</si>
  <si>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</si>
  <si>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</si>
  <si>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</si>
  <si>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</si>
  <si>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</si>
  <si>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</si>
  <si>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</si>
  <si>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</si>
  <si>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</si>
  <si>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</si>
  <si>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</si>
  <si>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</si>
  <si>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</si>
  <si>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</si>
  <si>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</si>
  <si>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</si>
  <si>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</si>
  <si>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</si>
  <si>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</si>
  <si>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</si>
  <si>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</si>
  <si>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</si>
  <si>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</si>
  <si>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</si>
  <si>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</si>
  <si>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</si>
  <si>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</si>
  <si>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</si>
  <si>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</si>
  <si>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</si>
  <si>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</si>
  <si>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</si>
  <si>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</si>
  <si>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</si>
  <si>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</si>
  <si>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</si>
  <si>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</si>
  <si>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</si>
  <si>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</si>
  <si>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</si>
  <si>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</si>
  <si>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</si>
  <si>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</si>
  <si>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</si>
  <si>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</si>
  <si>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</si>
  <si>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</si>
  <si>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</si>
  <si>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</si>
  <si>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</si>
  <si>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</si>
  <si>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</si>
  <si>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</si>
  <si>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</si>
  <si>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</si>
  <si>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</si>
  <si>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</si>
  <si>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</si>
  <si>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</si>
  <si>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</si>
  <si>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</si>
  <si>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</si>
  <si>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</si>
  <si>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</si>
  <si>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</si>
  <si>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</si>
  <si>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</si>
  <si>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</si>
  <si>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</si>
  <si>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</si>
  <si>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</si>
  <si>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</si>
  <si>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</si>
  <si>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</si>
  <si>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</si>
  <si>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</si>
  <si>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</si>
  <si>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</si>
  <si>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</si>
  <si>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</si>
  <si>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</si>
  <si>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</si>
  <si>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</si>
  <si>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</si>
  <si>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</si>
  <si>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</si>
  <si>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</si>
  <si>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</si>
  <si>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</si>
  <si>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</si>
  <si>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</si>
  <si>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</si>
  <si>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</si>
  <si>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</si>
  <si>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</si>
  <si>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</si>
  <si>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</si>
  <si>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</si>
  <si>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</si>
  <si>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</si>
  <si>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</si>
  <si>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</si>
  <si>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</si>
  <si>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</si>
  <si>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</si>
  <si>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</si>
  <si>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</si>
  <si>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</si>
  <si>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</si>
  <si>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</si>
  <si>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</si>
  <si>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</si>
  <si>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</si>
  <si>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</si>
  <si>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</si>
  <si>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</si>
  <si>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</si>
  <si>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</si>
  <si>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</si>
  <si>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</si>
  <si>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</si>
  <si>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</si>
  <si>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</si>
  <si>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</si>
  <si>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</si>
  <si>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</si>
  <si>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</si>
  <si>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</si>
  <si>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</si>
  <si>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</si>
  <si>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</si>
  <si>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</si>
  <si>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</si>
  <si>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</si>
  <si>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</si>
  <si>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</si>
  <si>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</si>
  <si>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</si>
  <si>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</si>
  <si>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</si>
  <si>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</si>
  <si>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</si>
  <si>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</si>
  <si>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</si>
  <si>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</si>
  <si>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</si>
  <si>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</si>
  <si>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</si>
  <si>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</si>
  <si>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</si>
  <si>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</si>
  <si>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</si>
  <si>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</si>
  <si>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</si>
  <si>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</si>
  <si>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</si>
  <si>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</si>
  <si>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</si>
  <si>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</si>
  <si>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</si>
  <si>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</si>
  <si>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</si>
  <si>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</si>
  <si>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</si>
  <si>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</si>
  <si>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</si>
  <si>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</si>
  <si>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</si>
  <si>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</si>
  <si>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</si>
  <si>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</si>
  <si>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</si>
  <si>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</si>
  <si>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</si>
  <si>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</si>
  <si>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</si>
  <si>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</si>
  <si>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</si>
  <si>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</si>
  <si>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</si>
  <si>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</si>
  <si>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</si>
  <si>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</si>
  <si>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</si>
  <si>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</si>
  <si>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</si>
  <si>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</si>
  <si>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</si>
  <si>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</si>
  <si>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</si>
  <si>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</si>
  <si>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</si>
  <si>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</si>
  <si>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</si>
  <si>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</si>
  <si>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</si>
  <si>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</si>
  <si>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</si>
  <si>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</si>
  <si>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</si>
  <si>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</si>
  <si>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</si>
  <si>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</si>
  <si>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</si>
  <si>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</si>
  <si>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</si>
  <si>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</si>
  <si>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</si>
  <si>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</si>
  <si>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</si>
  <si>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</si>
  <si>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</si>
  <si>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</si>
  <si>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</si>
  <si>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</si>
  <si>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</si>
  <si>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</si>
  <si>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</si>
  <si>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</si>
  <si>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</si>
  <si>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</si>
  <si>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</si>
  <si>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</si>
  <si>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</si>
  <si>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</si>
  <si>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</si>
  <si>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</si>
  <si>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</si>
  <si>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</si>
  <si>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</si>
  <si>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</si>
  <si>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</si>
  <si>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</si>
  <si>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</si>
  <si>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</si>
  <si>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</si>
  <si>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</si>
  <si>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</si>
  <si>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</si>
  <si>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</si>
  <si>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</si>
  <si>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</si>
  <si>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</si>
  <si>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</si>
  <si>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</si>
  <si>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</si>
  <si>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</si>
  <si>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</si>
  <si>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</si>
  <si>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</si>
  <si>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</si>
  <si>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</si>
  <si>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</si>
  <si>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</si>
  <si>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</si>
  <si>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</si>
  <si>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</si>
  <si>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</si>
  <si>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</si>
  <si>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</si>
  <si>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</si>
  <si>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</si>
  <si>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</si>
  <si>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</si>
  <si>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</si>
  <si>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</si>
  <si>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</si>
  <si>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</si>
  <si>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</si>
  <si>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</si>
  <si>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</si>
  <si>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</si>
  <si>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</si>
  <si>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</si>
  <si>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</si>
  <si>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</si>
  <si>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</si>
  <si>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</si>
  <si>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</si>
  <si>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</si>
  <si>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</si>
  <si>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</si>
  <si>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</si>
  <si>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</si>
  <si>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</si>
  <si>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</si>
  <si>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</si>
  <si>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</si>
  <si>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</si>
  <si>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</si>
  <si>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</si>
  <si>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</si>
  <si>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</si>
  <si>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</si>
  <si>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</si>
  <si>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</si>
  <si>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</si>
  <si>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</si>
  <si>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</si>
  <si>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</si>
  <si>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</si>
  <si>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</si>
  <si>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</si>
  <si>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</si>
  <si>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</si>
  <si>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</si>
  <si>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</si>
  <si>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</si>
  <si>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</si>
  <si>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</si>
  <si>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</si>
  <si>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</si>
  <si>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</si>
  <si>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</si>
  <si>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</si>
  <si>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</si>
  <si>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</si>
  <si>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</si>
  <si>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</si>
  <si>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</si>
  <si>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</si>
  <si>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</si>
  <si>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</si>
  <si>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</si>
  <si>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</si>
  <si>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</si>
  <si>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</si>
  <si>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</si>
  <si>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</si>
  <si>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</si>
  <si>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</si>
  <si>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</si>
  <si>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</si>
  <si>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</si>
  <si>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</si>
  <si>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</si>
  <si>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</si>
  <si>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</si>
  <si>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</si>
  <si>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</si>
  <si>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</si>
  <si>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</si>
  <si>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</si>
  <si>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</si>
  <si>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</si>
  <si>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</si>
  <si>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</si>
  <si>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</si>
  <si>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</si>
  <si>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</si>
  <si>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</si>
  <si>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</si>
  <si>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</si>
  <si>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</si>
  <si>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</si>
  <si>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</si>
  <si>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</si>
  <si>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</si>
  <si>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</si>
  <si>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</si>
  <si>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</si>
  <si>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</si>
  <si>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</si>
  <si>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</si>
  <si>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</si>
  <si>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</si>
  <si>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</si>
  <si>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</si>
  <si>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</si>
  <si>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</si>
  <si>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</si>
  <si>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</si>
  <si>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</si>
  <si>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</si>
  <si>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</si>
  <si>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</si>
  <si>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</si>
  <si>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</si>
  <si>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</si>
  <si>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</si>
  <si>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</si>
  <si>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</si>
  <si>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</si>
  <si>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</si>
  <si>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</si>
  <si>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</si>
  <si>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</si>
  <si>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</si>
  <si>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</si>
  <si>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</si>
  <si>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</si>
  <si>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</si>
  <si>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</si>
  <si>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</si>
  <si>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</si>
  <si>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</si>
  <si>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</si>
  <si>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</si>
  <si>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</si>
  <si>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</si>
  <si>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</si>
  <si>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</si>
  <si>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</si>
  <si>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</si>
  <si>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</si>
  <si>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</si>
  <si>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</si>
  <si>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</si>
  <si>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</si>
  <si>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</si>
  <si>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</si>
  <si>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</si>
  <si>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</si>
  <si>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</si>
  <si>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</si>
  <si>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</si>
  <si>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</si>
  <si>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</si>
  <si>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</si>
  <si>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</si>
  <si>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</si>
  <si>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</si>
  <si>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</si>
  <si>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</si>
  <si>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</si>
  <si>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</si>
  <si>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</si>
  <si>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</si>
  <si>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</si>
  <si>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</si>
  <si>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</si>
  <si>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</si>
  <si>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</si>
  <si>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</si>
  <si>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</si>
  <si>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</si>
  <si>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</si>
  <si>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</si>
  <si>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</si>
  <si>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</si>
  <si>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</si>
  <si>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</si>
  <si>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</si>
  <si>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</si>
  <si>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</si>
  <si>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</si>
  <si>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</si>
  <si>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</si>
  <si>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</si>
  <si>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</si>
  <si>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</si>
  <si>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</si>
  <si>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</si>
  <si>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</si>
  <si>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</si>
  <si>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</si>
  <si>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</si>
  <si>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</si>
  <si>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</si>
  <si>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</si>
  <si>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</si>
  <si>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</si>
  <si>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</si>
  <si>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</si>
  <si>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</si>
  <si>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</si>
  <si>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</si>
  <si>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</si>
  <si>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</si>
  <si>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</si>
  <si>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</si>
  <si>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</si>
  <si>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</si>
  <si>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</si>
  <si>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</si>
  <si>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</si>
  <si>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</si>
  <si>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</si>
  <si>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</si>
  <si>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</si>
  <si>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</si>
  <si>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</si>
  <si>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</si>
  <si>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</si>
  <si>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</si>
  <si>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</si>
  <si>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</si>
  <si>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</si>
  <si>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</si>
  <si>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</si>
  <si>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</si>
  <si>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</si>
  <si>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</si>
  <si>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</si>
  <si>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</si>
  <si>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</si>
  <si>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</si>
  <si>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</si>
  <si>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</si>
  <si>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</si>
  <si>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</si>
  <si>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</si>
  <si>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</si>
  <si>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</si>
  <si>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</si>
  <si>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</si>
  <si>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</si>
  <si>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</si>
  <si>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</si>
  <si>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</si>
  <si>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</si>
  <si>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</si>
  <si>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</si>
  <si>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</si>
  <si>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</si>
  <si>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</si>
  <si>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</si>
  <si>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</si>
  <si>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</si>
  <si>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</si>
  <si>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</si>
  <si>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</si>
  <si>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</si>
  <si>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</si>
  <si>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</si>
  <si>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</si>
  <si>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</si>
  <si>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</si>
  <si>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</si>
  <si>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</si>
  <si>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</si>
  <si>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</si>
  <si>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</si>
  <si>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</si>
  <si>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</si>
  <si>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</si>
  <si>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</si>
  <si>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</si>
  <si>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</si>
  <si>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</si>
  <si>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</si>
  <si>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</si>
  <si>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</si>
  <si>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</si>
  <si>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</si>
  <si>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</si>
  <si>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</si>
  <si>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</si>
  <si>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</si>
  <si>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</si>
  <si>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</si>
  <si>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</si>
  <si>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</si>
  <si>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</si>
  <si>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</si>
  <si>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</si>
  <si>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</si>
  <si>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</si>
  <si>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</si>
  <si>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</si>
  <si>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</si>
  <si>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</si>
  <si>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</si>
  <si>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</si>
  <si>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</si>
  <si>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</si>
  <si>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</si>
  <si>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</si>
  <si>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</si>
  <si>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</si>
  <si>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</si>
  <si>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</si>
  <si>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</si>
  <si>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</si>
  <si>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</si>
  <si>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</si>
  <si>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</si>
  <si>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</si>
  <si>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</si>
  <si>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</si>
  <si>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</si>
  <si>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</si>
  <si>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</si>
  <si>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</si>
  <si>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</si>
  <si>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</si>
  <si>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</si>
  <si>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</si>
  <si>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</si>
  <si>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</si>
  <si>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</si>
  <si>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</si>
  <si>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</si>
  <si>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</si>
  <si>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</si>
  <si>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</si>
  <si>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</si>
  <si>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</si>
  <si>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</si>
  <si>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</si>
  <si>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</si>
  <si>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</si>
  <si>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</si>
  <si>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</si>
  <si>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</si>
  <si>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</si>
  <si>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</si>
  <si>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</si>
  <si>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</si>
  <si>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</si>
  <si>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</si>
  <si>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</si>
  <si>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</si>
  <si>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</si>
  <si>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</si>
  <si>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</si>
  <si>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</si>
  <si>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</si>
  <si>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</si>
  <si>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</si>
  <si>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</si>
  <si>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</si>
  <si>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</si>
  <si>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</si>
  <si>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</si>
  <si>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</si>
  <si>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</si>
  <si>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</si>
  <si>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</si>
  <si>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</si>
  <si>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</si>
  <si>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</si>
  <si>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</si>
  <si>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</si>
  <si>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</si>
  <si>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</si>
  <si>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</si>
  <si>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</si>
  <si>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</si>
  <si>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</si>
  <si>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</si>
  <si>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</si>
  <si>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</si>
  <si>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</si>
  <si>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</si>
  <si>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</si>
  <si>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</si>
  <si>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</si>
  <si>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</si>
  <si>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</si>
  <si>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</si>
  <si>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</si>
  <si>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</si>
  <si>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</si>
  <si>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</si>
  <si>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</si>
  <si>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</si>
  <si>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</si>
  <si>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</si>
  <si>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</si>
  <si>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</si>
  <si>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</si>
  <si>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</si>
  <si>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</si>
  <si>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</si>
  <si>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</si>
  <si>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</si>
  <si>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</si>
  <si>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</si>
  <si>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</si>
  <si>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</si>
  <si>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</si>
  <si>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</si>
  <si>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</si>
  <si>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</si>
  <si>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</si>
  <si>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</si>
  <si>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</si>
  <si>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</si>
  <si>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</si>
  <si>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</si>
  <si>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</si>
  <si>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</si>
  <si>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</si>
  <si>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</si>
  <si>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</si>
  <si>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</si>
  <si>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</si>
  <si>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</si>
  <si>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</si>
  <si>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</si>
  <si>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</si>
  <si>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</si>
  <si>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</si>
  <si>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</si>
  <si>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</si>
  <si>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</si>
  <si>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</si>
  <si>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</si>
  <si>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</si>
  <si>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</si>
  <si>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</si>
  <si>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</si>
  <si>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</si>
  <si>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</si>
  <si>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</si>
  <si>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</si>
  <si>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</si>
  <si>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</si>
  <si>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</si>
  <si>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</si>
  <si>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</si>
  <si>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</si>
  <si>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</si>
  <si>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</si>
  <si>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</si>
  <si>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</si>
  <si>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</si>
  <si>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</si>
  <si>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</si>
  <si>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</si>
  <si>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</si>
  <si>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</si>
  <si>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</si>
  <si>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</si>
  <si>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</si>
  <si>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</si>
  <si>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</si>
  <si>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</si>
  <si>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</si>
  <si>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</si>
  <si>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</si>
  <si>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</si>
  <si>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</si>
  <si>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</si>
  <si>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</si>
  <si>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</si>
  <si>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</si>
  <si>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</si>
  <si>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</si>
  <si>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</si>
  <si>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</si>
  <si>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</si>
  <si>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</si>
  <si>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</si>
  <si>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</si>
  <si>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</si>
  <si>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</si>
  <si>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</si>
  <si>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</si>
  <si>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</si>
  <si>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</si>
  <si>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</si>
  <si>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</si>
  <si>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</si>
  <si>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</si>
  <si>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</si>
  <si>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</si>
  <si>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</si>
  <si>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</si>
  <si>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</si>
  <si>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</si>
  <si>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</si>
  <si>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</si>
  <si>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</si>
  <si>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</si>
  <si>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</si>
  <si>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</si>
  <si>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</si>
  <si>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</si>
  <si>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</si>
  <si>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</si>
  <si>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</si>
  <si>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</si>
  <si>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</si>
  <si>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</si>
  <si>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</si>
  <si>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</si>
  <si>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</si>
  <si>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</si>
  <si>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</si>
  <si>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</si>
  <si>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</si>
  <si>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</si>
  <si>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</si>
  <si>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</si>
  <si>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</si>
  <si>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</si>
  <si>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</si>
  <si>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</si>
  <si>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</si>
  <si>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</si>
  <si>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</si>
  <si>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</si>
  <si>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</si>
  <si>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</si>
  <si>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</si>
  <si>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</si>
  <si>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</si>
  <si>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</si>
  <si>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</si>
  <si>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</si>
  <si>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</si>
  <si>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</si>
  <si>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</si>
  <si>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</si>
  <si>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</si>
  <si>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</si>
  <si>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</si>
  <si>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</si>
  <si>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</si>
  <si>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</si>
  <si>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</si>
  <si>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</si>
  <si>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</si>
  <si>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</si>
  <si>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</si>
  <si>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</si>
  <si>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</si>
  <si>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</si>
  <si>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</si>
  <si>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</si>
  <si>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</si>
  <si>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</si>
  <si>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</si>
  <si>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</si>
  <si>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</si>
  <si>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</si>
  <si>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</si>
  <si>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</si>
  <si>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</si>
  <si>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</si>
  <si>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</si>
  <si>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</si>
  <si>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</si>
  <si>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</si>
  <si>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</si>
  <si>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</si>
  <si>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</si>
  <si>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</si>
  <si>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</si>
  <si>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</si>
  <si>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</si>
  <si>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</si>
  <si>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</si>
  <si>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</si>
  <si>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</si>
  <si>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</si>
  <si>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</si>
  <si>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</si>
  <si>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</si>
  <si>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</si>
  <si>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</si>
  <si>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</si>
  <si>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</si>
  <si>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</si>
  <si>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</si>
  <si>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</si>
  <si>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</si>
  <si>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</si>
  <si>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</si>
  <si>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</si>
  <si>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</si>
  <si>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</si>
  <si>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</si>
  <si>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</si>
  <si>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</si>
  <si>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</si>
  <si>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</si>
  <si>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</si>
  <si>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</si>
  <si>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</si>
  <si>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</si>
  <si>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</si>
  <si>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</si>
  <si>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</si>
  <si>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</si>
  <si>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</si>
  <si>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</si>
  <si>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</si>
  <si>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</si>
  <si>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</si>
  <si>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</si>
  <si>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</si>
  <si>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</si>
  <si>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</si>
  <si>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</si>
  <si>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</si>
  <si>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</si>
  <si>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</si>
  <si>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</si>
  <si>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</si>
  <si>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</si>
  <si>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</si>
  <si>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</si>
  <si>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</si>
  <si>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</si>
  <si>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</si>
  <si>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</si>
  <si>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</si>
  <si>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</si>
  <si>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</si>
  <si>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</si>
  <si>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</si>
  <si>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</si>
  <si>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</si>
  <si>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</si>
  <si>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</si>
  <si>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</si>
  <si>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</si>
  <si>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</si>
  <si>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</si>
  <si>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</si>
  <si>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</si>
  <si>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</si>
  <si>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</si>
  <si>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</si>
  <si>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</si>
  <si>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</si>
  <si>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</si>
  <si>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</si>
  <si>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</si>
  <si>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</si>
  <si>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</si>
  <si>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</si>
  <si>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</si>
  <si>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</si>
  <si>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</si>
  <si>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</si>
  <si>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</si>
  <si>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</si>
  <si>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</si>
  <si>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</si>
  <si>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</si>
  <si>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</si>
  <si>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</si>
  <si>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</si>
  <si>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</si>
  <si>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</si>
  <si>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</si>
  <si>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</si>
  <si>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</si>
  <si>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</si>
  <si>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</si>
  <si>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</si>
  <si>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</si>
  <si>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</si>
  <si>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</si>
  <si>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</si>
  <si>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</si>
  <si>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</si>
  <si>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</si>
  <si>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</si>
  <si>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</si>
  <si>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</si>
  <si>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</si>
  <si>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</si>
  <si>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</si>
  <si>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</si>
  <si>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</si>
  <si>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</si>
  <si>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</si>
  <si>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</si>
  <si>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</si>
  <si>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</si>
  <si>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</si>
  <si>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</si>
  <si>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</si>
  <si>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</si>
  <si>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</si>
  <si>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</si>
  <si>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</si>
  <si>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</si>
  <si>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</si>
  <si>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</si>
  <si>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</si>
  <si>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</si>
  <si>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</si>
  <si>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</si>
  <si>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</si>
  <si>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</si>
  <si>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</si>
  <si>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</si>
  <si>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</si>
  <si>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</si>
  <si>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</si>
  <si>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</si>
  <si>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</si>
  <si>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</si>
  <si>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</si>
  <si>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</si>
  <si>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</si>
  <si>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</si>
  <si>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</si>
  <si>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</si>
  <si>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</si>
  <si>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</si>
  <si>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</si>
  <si>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</si>
  <si>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</si>
  <si>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</si>
  <si>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</si>
  <si>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</si>
  <si>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</si>
  <si>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</si>
  <si>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</si>
  <si>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</si>
  <si>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</si>
  <si>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</si>
  <si>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</si>
  <si>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</si>
  <si>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</si>
  <si>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</si>
  <si>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</si>
  <si>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</si>
  <si>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</si>
  <si>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</si>
  <si>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</si>
  <si>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</si>
  <si>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</si>
  <si>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</si>
  <si>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</si>
  <si>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</si>
  <si>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</si>
  <si>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</si>
  <si>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</si>
  <si>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</si>
  <si>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</si>
  <si>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</si>
  <si>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</si>
  <si>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</si>
  <si>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</si>
  <si>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</si>
  <si>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</si>
  <si>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</si>
  <si>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</si>
  <si>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</si>
  <si>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</si>
  <si>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</si>
  <si>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</si>
  <si>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</si>
  <si>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</si>
  <si>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</si>
  <si>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</si>
  <si>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</si>
  <si>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</si>
  <si>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</si>
  <si>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</si>
  <si>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</si>
  <si>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</si>
  <si>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</si>
  <si>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</si>
  <si>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</si>
  <si>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</si>
  <si>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</si>
  <si>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</si>
  <si>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</si>
  <si>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</si>
  <si>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</si>
  <si>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</si>
  <si>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</si>
  <si>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</si>
  <si>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</si>
  <si>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</si>
  <si>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</si>
  <si>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</si>
  <si>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</si>
  <si>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</si>
  <si>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</si>
  <si>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</si>
  <si>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</si>
  <si>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</si>
  <si>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</si>
  <si>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</si>
  <si>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</si>
  <si>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</si>
  <si>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</si>
  <si>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</si>
  <si>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</si>
  <si>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</si>
  <si>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</si>
  <si>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</si>
  <si>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</si>
  <si>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</si>
  <si>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</si>
  <si>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</si>
  <si>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</si>
  <si>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</si>
  <si>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</si>
  <si>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</si>
  <si>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</si>
  <si>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</si>
  <si>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</si>
  <si>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</si>
  <si>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</si>
  <si>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</si>
  <si>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</si>
  <si>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</si>
  <si>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</si>
  <si>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</si>
  <si>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</si>
  <si>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</si>
  <si>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</si>
  <si>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</si>
  <si>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</si>
  <si>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</si>
  <si>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</si>
  <si>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</si>
  <si>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</si>
  <si>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</si>
  <si>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</si>
  <si>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</si>
  <si>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</si>
  <si>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</si>
  <si>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</si>
  <si>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</si>
  <si>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</si>
  <si>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</si>
  <si>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</si>
  <si>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</si>
  <si>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</si>
  <si>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</si>
  <si>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</si>
  <si>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</si>
  <si>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</si>
  <si>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</si>
  <si>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</si>
  <si>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</si>
  <si>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</si>
  <si>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</si>
  <si>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</si>
  <si>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</si>
  <si>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</si>
  <si>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</si>
  <si>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</si>
  <si>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</si>
  <si>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</si>
  <si>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</si>
  <si>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</si>
  <si>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</si>
  <si>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</si>
  <si>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</si>
  <si>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</si>
  <si>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</si>
  <si>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</si>
  <si>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</si>
  <si>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</si>
  <si>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</si>
  <si>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</si>
  <si>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</si>
  <si>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</si>
  <si>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</si>
  <si>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</si>
  <si>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</si>
  <si>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</si>
  <si>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</si>
  <si>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</si>
  <si>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</si>
  <si>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</si>
  <si>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</si>
  <si>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</si>
  <si>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</si>
  <si>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</si>
  <si>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</si>
  <si>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</si>
  <si>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</si>
  <si>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</si>
  <si>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</si>
  <si>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</si>
  <si>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</si>
  <si>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</si>
  <si>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</si>
  <si>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</si>
  <si>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</si>
  <si>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</si>
  <si>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</si>
  <si>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</si>
  <si>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</si>
  <si>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</si>
  <si>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</si>
  <si>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</si>
  <si>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</si>
  <si>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</si>
  <si>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</si>
  <si>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</si>
  <si>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</si>
  <si>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</si>
  <si>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</si>
  <si>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</si>
  <si>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</si>
  <si>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</si>
  <si>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</si>
  <si>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</si>
  <si>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</si>
  <si>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</si>
  <si>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</si>
  <si>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</si>
  <si>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</si>
  <si>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</si>
  <si>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</si>
  <si>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</si>
  <si>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</si>
  <si>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</si>
  <si>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</si>
  <si>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</si>
  <si>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</si>
  <si>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</si>
  <si>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</si>
  <si>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</si>
  <si>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</si>
  <si>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</si>
  <si>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</si>
  <si>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</si>
  <si>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</si>
  <si>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</si>
  <si>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</si>
  <si>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</si>
  <si>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</si>
  <si>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</si>
  <si>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</si>
  <si>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</si>
  <si>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</si>
  <si>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</si>
  <si>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</si>
  <si>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</si>
  <si>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</si>
  <si>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</si>
  <si>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</si>
  <si>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</si>
  <si>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</si>
  <si>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</si>
  <si>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</si>
  <si>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</si>
  <si>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</si>
  <si>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</si>
  <si>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</si>
  <si>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</si>
  <si>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</si>
  <si>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</si>
  <si>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</si>
  <si>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</si>
  <si>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</si>
  <si>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</si>
  <si>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</si>
  <si>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</si>
  <si>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</si>
  <si>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</si>
  <si>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</si>
  <si>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</si>
  <si>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</si>
  <si>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</si>
  <si>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</si>
  <si>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</si>
  <si>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</si>
  <si>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</si>
  <si>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</si>
  <si>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</si>
  <si>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</si>
  <si>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</si>
  <si>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</si>
  <si>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</si>
  <si>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</si>
  <si>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</si>
  <si>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</si>
  <si>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</si>
  <si>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</si>
  <si>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</si>
  <si>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</si>
  <si>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</si>
  <si>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</si>
  <si>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</si>
  <si>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</si>
  <si>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</si>
  <si>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</si>
  <si>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</si>
  <si>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</si>
  <si>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</si>
  <si>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</si>
  <si>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</si>
  <si>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</si>
  <si>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</si>
  <si>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</si>
  <si>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</si>
  <si>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</si>
  <si>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</si>
  <si>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</si>
  <si>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</si>
  <si>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</si>
  <si>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</si>
  <si>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</si>
  <si>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</si>
  <si>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</si>
  <si>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</si>
  <si>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</si>
  <si>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</si>
  <si>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</si>
  <si>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</si>
  <si>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</si>
  <si>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</si>
  <si>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</si>
  <si>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</si>
  <si>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</si>
  <si>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</si>
  <si>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</si>
  <si>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</si>
  <si>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</si>
  <si>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</si>
  <si>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</si>
  <si>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</si>
  <si>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</si>
  <si>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</si>
  <si>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</si>
  <si>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</si>
  <si>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</si>
  <si>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</si>
  <si>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</si>
  <si>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</si>
  <si>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</si>
  <si>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</si>
  <si>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</si>
  <si>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</si>
  <si>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</si>
  <si>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</si>
  <si>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</si>
  <si>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</si>
  <si>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</si>
  <si>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</si>
  <si>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</si>
  <si>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</si>
  <si>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</si>
  <si>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</si>
  <si>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</si>
  <si>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</si>
  <si>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</si>
  <si>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</si>
  <si>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</si>
  <si>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</si>
  <si>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</si>
  <si>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</si>
  <si>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</si>
  <si>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</si>
  <si>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</si>
  <si>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</si>
  <si>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</si>
  <si>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</si>
  <si>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</si>
  <si>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</si>
  <si>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</si>
  <si>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</si>
  <si>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</si>
  <si>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</si>
  <si>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</si>
  <si>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</si>
  <si>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</si>
  <si>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</si>
  <si>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</si>
  <si>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</si>
  <si>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</si>
  <si>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</si>
  <si>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</si>
  <si>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</si>
  <si>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</si>
  <si>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</si>
  <si>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</si>
  <si>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</si>
  <si>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</si>
  <si>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</si>
  <si>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</si>
  <si>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</si>
  <si>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</si>
  <si>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</si>
  <si>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</si>
  <si>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</si>
  <si>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</si>
  <si>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</si>
  <si>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</si>
  <si>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</si>
  <si>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</si>
  <si>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</si>
  <si>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</si>
  <si>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</si>
  <si>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</si>
  <si>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</si>
  <si>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</si>
  <si>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</si>
  <si>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</si>
  <si>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</si>
  <si>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</si>
  <si>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</si>
  <si>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</si>
  <si>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</si>
  <si>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</si>
  <si>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</si>
  <si>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</si>
  <si>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</si>
  <si>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</si>
  <si>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</si>
  <si>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</si>
  <si>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</si>
  <si>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</si>
  <si>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</si>
  <si>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</si>
  <si>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</si>
  <si>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</si>
  <si>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</si>
  <si>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</si>
  <si>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</si>
  <si>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</si>
  <si>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</si>
  <si>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</si>
  <si>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</si>
  <si>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</si>
  <si>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</si>
  <si>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</si>
  <si>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</si>
  <si>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</si>
  <si>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</si>
  <si>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</si>
  <si>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</si>
  <si>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</si>
  <si>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</si>
  <si>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</si>
  <si>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</si>
  <si>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</si>
  <si>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</si>
  <si>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</si>
  <si>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</si>
  <si>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</si>
  <si>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</si>
  <si>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</si>
  <si>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</si>
  <si>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</si>
  <si>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</si>
  <si>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</si>
  <si>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</si>
  <si>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</si>
  <si>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</si>
  <si>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</si>
  <si>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</si>
  <si>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</si>
  <si>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</si>
  <si>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</si>
  <si>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</si>
  <si>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</si>
  <si>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</si>
  <si>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</si>
  <si>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</si>
  <si>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</si>
  <si>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</si>
  <si>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</si>
  <si>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</si>
  <si>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</si>
  <si>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</si>
  <si>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</si>
  <si>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</si>
  <si>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</si>
  <si>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</si>
  <si>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</si>
  <si>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</si>
  <si>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</si>
  <si>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</si>
  <si>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</si>
  <si>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</si>
  <si>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</si>
  <si>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</si>
  <si>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</si>
  <si>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</si>
  <si>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</si>
  <si>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</si>
  <si>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</si>
  <si>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</si>
  <si>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</si>
  <si>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</si>
  <si>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</si>
  <si>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</si>
  <si>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</si>
  <si>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</si>
  <si>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</si>
  <si>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</si>
  <si>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</si>
  <si>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</si>
  <si>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</si>
  <si>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</si>
  <si>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</si>
  <si>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</si>
  <si>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</si>
  <si>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</si>
  <si>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</si>
  <si>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</si>
  <si>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</si>
  <si>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</si>
  <si>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</si>
  <si>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</si>
  <si>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</si>
  <si>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</si>
  <si>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</si>
  <si>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</si>
  <si>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</si>
  <si>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</si>
  <si>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</si>
  <si>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</si>
  <si>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</si>
  <si>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</si>
  <si>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</si>
  <si>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</si>
  <si>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</si>
  <si>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</si>
  <si>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</si>
  <si>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</si>
  <si>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</si>
  <si>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</si>
  <si>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</si>
  <si>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</si>
  <si>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</si>
  <si>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</si>
  <si>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</si>
  <si>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</si>
  <si>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</si>
  <si>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</si>
  <si>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</si>
  <si>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</si>
  <si>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</si>
  <si>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</si>
  <si>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</si>
  <si>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</si>
  <si>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</si>
  <si>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</si>
  <si>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</si>
  <si>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</si>
  <si>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</si>
  <si>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</si>
  <si>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</si>
  <si>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</si>
  <si>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</si>
  <si>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</si>
  <si>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</si>
  <si>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</si>
  <si>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</si>
  <si>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</si>
  <si>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</si>
  <si>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</si>
  <si>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</si>
  <si>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</si>
  <si>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</si>
  <si>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</si>
  <si>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</si>
  <si>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</si>
  <si>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</si>
  <si>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</si>
  <si>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</si>
  <si>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</si>
  <si>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</si>
  <si>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</si>
  <si>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</si>
  <si>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</si>
  <si>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</si>
  <si>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</si>
  <si>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</si>
  <si>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</si>
  <si>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</si>
  <si>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</si>
  <si>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</si>
  <si>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</si>
  <si>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</si>
  <si>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</si>
  <si>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</si>
  <si>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</si>
  <si>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</si>
  <si>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</si>
  <si>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</si>
  <si>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</si>
  <si>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</si>
  <si>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</si>
  <si>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</si>
  <si>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</si>
  <si>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</si>
  <si>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</si>
  <si>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</si>
  <si>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</si>
  <si>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</si>
  <si>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</si>
  <si>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</si>
  <si>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</si>
  <si>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</si>
  <si>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</si>
  <si>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</si>
  <si>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</si>
  <si>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</si>
  <si>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</si>
  <si>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</si>
  <si>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</si>
  <si>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</si>
  <si>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</si>
  <si>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</si>
  <si>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</si>
  <si>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</si>
  <si>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</si>
  <si>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</si>
  <si>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</si>
  <si>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</si>
  <si>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</si>
  <si>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</si>
  <si>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</si>
  <si>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</si>
  <si>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</si>
  <si>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</si>
  <si>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</si>
  <si>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</si>
  <si>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</si>
  <si>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</si>
  <si>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</si>
  <si>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</si>
  <si>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</si>
  <si>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</si>
  <si>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</si>
  <si>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</si>
  <si>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</si>
  <si>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</si>
  <si>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</si>
  <si>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</si>
  <si>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</si>
  <si>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</si>
  <si>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</si>
  <si>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</si>
  <si>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</si>
  <si>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</si>
  <si>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</si>
  <si>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</si>
  <si>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</si>
  <si>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</si>
  <si>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</si>
  <si>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</si>
  <si>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</si>
  <si>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</si>
  <si>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</si>
  <si>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</si>
  <si>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</si>
  <si>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</si>
  <si>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</si>
  <si>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</si>
  <si>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</si>
  <si>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</si>
  <si>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</si>
  <si>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</si>
  <si>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</si>
  <si>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</si>
  <si>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</si>
  <si>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</si>
  <si>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</si>
  <si>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</si>
  <si>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</si>
  <si>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</si>
  <si>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</si>
  <si>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</si>
  <si>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</si>
  <si>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</si>
  <si>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</si>
  <si>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</si>
  <si>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</si>
  <si>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</si>
  <si>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</si>
  <si>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</si>
  <si>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</si>
  <si>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</si>
  <si>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</si>
  <si>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</si>
  <si>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</si>
  <si>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</si>
  <si>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</si>
  <si>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</si>
  <si>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</si>
  <si>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</si>
  <si>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</si>
  <si>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</si>
  <si>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</si>
  <si>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</si>
  <si>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</si>
  <si>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</si>
  <si>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</si>
  <si>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</si>
  <si>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</si>
  <si>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</si>
  <si>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</si>
  <si>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</si>
  <si>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</si>
  <si>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</si>
  <si>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</si>
  <si>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</si>
  <si>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</si>
  <si>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</si>
  <si>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</si>
  <si>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</si>
  <si>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</si>
  <si>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</si>
  <si>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</si>
  <si>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</si>
  <si>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</si>
  <si>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</si>
  <si>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</si>
  <si>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</si>
  <si>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</si>
  <si>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</si>
  <si>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</si>
  <si>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</si>
  <si>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</si>
  <si>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</si>
  <si>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</si>
  <si>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</si>
  <si>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</si>
  <si>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</si>
  <si>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</si>
  <si>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</si>
  <si>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</si>
  <si>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</si>
  <si>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</si>
  <si>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</si>
  <si>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</si>
  <si>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</si>
  <si>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</si>
  <si>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</si>
  <si>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</si>
  <si>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</si>
  <si>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</si>
  <si>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</si>
  <si>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</si>
  <si>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</si>
  <si>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</si>
  <si>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</si>
  <si>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</si>
  <si>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</si>
  <si>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</si>
  <si>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</si>
  <si>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</si>
  <si>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</si>
  <si>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</si>
  <si>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</si>
  <si>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</si>
  <si>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</si>
  <si>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</si>
  <si>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</si>
  <si>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</si>
  <si>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</si>
  <si>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</si>
  <si>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</si>
  <si>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</si>
  <si>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</si>
  <si>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</si>
  <si>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</si>
  <si>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</si>
  <si>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</si>
  <si>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</si>
  <si>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</si>
  <si>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</si>
  <si>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</si>
  <si>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</si>
  <si>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</si>
  <si>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</si>
  <si>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</si>
  <si>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</si>
  <si>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</si>
  <si>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</si>
  <si>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</si>
  <si>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</si>
  <si>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</si>
  <si>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</si>
  <si>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</si>
  <si>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</si>
  <si>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</si>
  <si>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</si>
  <si>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</si>
  <si>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</si>
  <si>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</si>
  <si>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</si>
  <si>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</si>
  <si>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</si>
  <si>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</si>
  <si>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</si>
  <si>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</si>
  <si>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</si>
  <si>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</si>
  <si>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</si>
  <si>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</si>
  <si>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</si>
  <si>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</si>
  <si>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</si>
  <si>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</si>
  <si>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</si>
  <si>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</si>
  <si>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</si>
  <si>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</si>
  <si>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</si>
  <si>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</si>
  <si>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</si>
  <si>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</si>
  <si>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</si>
  <si>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</si>
  <si>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</si>
  <si>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</si>
  <si>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</si>
  <si>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</si>
  <si>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</si>
  <si>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</si>
  <si>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</si>
  <si>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</si>
  <si>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</si>
  <si>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</si>
  <si>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</si>
  <si>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</si>
  <si>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</si>
  <si>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</si>
  <si>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</si>
  <si>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</si>
  <si>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</si>
  <si>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</si>
  <si>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</si>
  <si>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</si>
  <si>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</si>
  <si>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</si>
  <si>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</si>
  <si>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</si>
  <si>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</si>
  <si>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</si>
  <si>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</si>
  <si>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</si>
  <si>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</si>
  <si>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</si>
  <si>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</si>
  <si>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</si>
  <si>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</si>
  <si>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</si>
  <si>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</si>
  <si>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</si>
  <si>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</si>
  <si>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</si>
  <si>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</si>
  <si>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</si>
  <si>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</si>
  <si>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</si>
  <si>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</si>
  <si>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</si>
  <si>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</si>
  <si>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</si>
  <si>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</si>
  <si>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</si>
  <si>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</si>
  <si>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</si>
  <si>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</si>
  <si>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</si>
  <si>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</si>
  <si>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</si>
  <si>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</si>
  <si>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</si>
  <si>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</si>
  <si>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</si>
  <si>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</si>
  <si>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</si>
  <si>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</si>
  <si>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</si>
  <si>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</si>
  <si>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</si>
  <si>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</si>
  <si>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</si>
  <si>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</si>
  <si>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</si>
  <si>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</si>
  <si>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</si>
  <si>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</si>
  <si>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</si>
  <si>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</si>
  <si>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</si>
  <si>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</si>
  <si>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</si>
  <si>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</si>
  <si>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</si>
  <si>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</si>
  <si>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</si>
  <si>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</si>
  <si>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</si>
  <si>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</si>
  <si>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</si>
  <si>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</si>
  <si>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</si>
  <si>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</si>
  <si>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</si>
  <si>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</si>
  <si>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</si>
  <si>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</si>
  <si>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</si>
  <si>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</si>
  <si>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</si>
  <si>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</si>
  <si>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</si>
  <si>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</si>
  <si>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</si>
  <si>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</si>
  <si>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</si>
  <si>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</si>
  <si>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</si>
  <si>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</si>
  <si>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</si>
  <si>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</si>
  <si>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</si>
  <si>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</si>
  <si>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</si>
  <si>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</si>
  <si>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</si>
  <si>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</si>
  <si>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</si>
  <si>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</si>
  <si>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</si>
  <si>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</si>
  <si>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</si>
  <si>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</si>
  <si>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</si>
  <si>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</si>
  <si>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</si>
  <si>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</si>
  <si>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</si>
  <si>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</si>
  <si>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</si>
  <si>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</si>
  <si>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</si>
  <si>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</si>
  <si>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</si>
  <si>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</si>
  <si>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</si>
  <si>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</si>
  <si>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</si>
  <si>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</si>
  <si>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</si>
  <si>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</si>
  <si>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</si>
  <si>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</si>
  <si>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</si>
  <si>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</si>
  <si>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</si>
  <si>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</si>
  <si>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</si>
  <si>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</si>
  <si>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</si>
  <si>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</si>
  <si>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</si>
  <si>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</si>
  <si>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</si>
  <si>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</si>
  <si>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</si>
  <si>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</si>
  <si>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</si>
  <si>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</si>
  <si>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</si>
  <si>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</si>
  <si>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</si>
  <si>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</si>
  <si>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</si>
  <si>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</si>
  <si>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</si>
  <si>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</si>
  <si>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</si>
  <si>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</si>
  <si>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</si>
  <si>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</si>
  <si>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</si>
  <si>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</si>
  <si>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</si>
  <si>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</si>
  <si>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</si>
  <si>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</si>
  <si>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</si>
  <si>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</si>
  <si>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</si>
  <si>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</si>
  <si>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</si>
  <si>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</si>
  <si>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</si>
  <si>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</si>
  <si>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</si>
  <si>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</si>
  <si>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</si>
  <si>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</si>
  <si>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</si>
  <si>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</si>
  <si>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</si>
  <si>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</si>
  <si>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</si>
  <si>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</si>
  <si>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</si>
  <si>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</si>
  <si>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</si>
  <si>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</si>
  <si>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</si>
  <si>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</si>
  <si>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</si>
  <si>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</si>
  <si>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</si>
  <si>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</si>
  <si>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</si>
  <si>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</si>
  <si>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</si>
  <si>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</si>
  <si>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</si>
  <si>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</si>
  <si>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</si>
  <si>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</si>
  <si>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</si>
  <si>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</si>
  <si>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</si>
  <si>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</si>
  <si>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</si>
  <si>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</si>
  <si>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</si>
  <si>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</si>
  <si>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</si>
  <si>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</si>
  <si>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</si>
  <si>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</si>
  <si>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</si>
  <si>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</si>
  <si>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</si>
  <si>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</si>
  <si>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</si>
  <si>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</si>
  <si>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</si>
  <si>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</si>
  <si>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</si>
  <si>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</si>
  <si>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</si>
  <si>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</si>
  <si>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</si>
  <si>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</si>
  <si>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</si>
  <si>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</si>
  <si>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</si>
  <si>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</si>
  <si>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</si>
  <si>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</si>
  <si>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</si>
  <si>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</si>
  <si>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</si>
  <si>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</si>
  <si>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</si>
  <si>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</si>
  <si>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</si>
  <si>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</si>
  <si>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</si>
  <si>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</si>
  <si>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</si>
  <si>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</si>
  <si>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</si>
  <si>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</si>
  <si>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</si>
  <si>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</si>
  <si>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</si>
  <si>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</si>
  <si>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</si>
  <si>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</si>
  <si>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</si>
  <si>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</si>
  <si>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</si>
  <si>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</si>
  <si>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</si>
  <si>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</si>
  <si>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</si>
  <si>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</si>
  <si>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</si>
  <si>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</si>
  <si>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</si>
  <si>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</si>
  <si>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</si>
  <si>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</si>
  <si>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</si>
  <si>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</si>
  <si>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</si>
  <si>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</si>
  <si>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</si>
  <si>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</si>
  <si>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</si>
  <si>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</si>
  <si>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</si>
  <si>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</si>
  <si>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</si>
  <si>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</si>
  <si>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</si>
  <si>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</si>
  <si>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</si>
  <si>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</si>
  <si>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</si>
  <si>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</si>
  <si>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</si>
  <si>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</si>
  <si>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</si>
  <si>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</si>
  <si>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</si>
  <si>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</si>
  <si>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</si>
  <si>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</si>
  <si>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</si>
  <si>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</si>
  <si>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</si>
  <si>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</si>
  <si>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</si>
  <si>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</si>
  <si>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</si>
  <si>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</si>
  <si>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</si>
  <si>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</si>
  <si>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</si>
  <si>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</si>
  <si>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</si>
  <si>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</si>
  <si>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</si>
  <si>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</si>
  <si>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</si>
  <si>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</si>
  <si>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</si>
  <si>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</si>
  <si>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</si>
  <si>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</si>
  <si>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</si>
  <si>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</si>
  <si>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</si>
  <si>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</si>
  <si>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</si>
  <si>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</si>
  <si>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</si>
  <si>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</si>
  <si>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</si>
  <si>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</si>
  <si>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</si>
  <si>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</si>
  <si>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</si>
  <si>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</si>
  <si>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</si>
  <si>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</si>
  <si>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</si>
  <si>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</si>
  <si>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</si>
  <si>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</si>
  <si>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</si>
  <si>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</si>
  <si>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</si>
  <si>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</si>
  <si>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</si>
  <si>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</si>
  <si>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</si>
  <si>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</si>
  <si>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</si>
  <si>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</si>
  <si>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</si>
  <si>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</si>
  <si>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</si>
  <si>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</si>
  <si>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</si>
  <si>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</si>
  <si>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</si>
  <si>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</si>
  <si>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</si>
  <si>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</si>
  <si>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</si>
  <si>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</si>
  <si>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</si>
  <si>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</si>
  <si>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</si>
  <si>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</si>
  <si>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</si>
  <si>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</si>
  <si>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</si>
  <si>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</si>
  <si>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</si>
  <si>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</si>
  <si>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</si>
  <si>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</si>
  <si>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</si>
  <si>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</si>
  <si>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</si>
  <si>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</si>
  <si>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</si>
  <si>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</si>
  <si>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</si>
  <si>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</si>
  <si>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</si>
  <si>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</si>
  <si>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</si>
  <si>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</si>
  <si>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</si>
  <si>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</si>
  <si>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</si>
  <si>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</si>
  <si>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</si>
  <si>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</si>
  <si>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</si>
  <si>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</si>
  <si>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</si>
  <si>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</si>
  <si>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</si>
  <si>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</si>
  <si>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</si>
  <si>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</si>
  <si>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</si>
  <si>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</si>
  <si>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</si>
  <si>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</si>
  <si>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</si>
  <si>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</si>
  <si>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</si>
  <si>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</si>
  <si>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</si>
  <si>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</si>
  <si>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</si>
  <si>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</si>
  <si>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</si>
  <si>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</si>
  <si>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</si>
  <si>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</si>
  <si>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</si>
  <si>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</si>
  <si>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</si>
  <si>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</si>
  <si>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</si>
  <si>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</si>
  <si>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</si>
  <si>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</si>
  <si>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</si>
  <si>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</si>
  <si>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</si>
  <si>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</si>
  <si>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</si>
  <si>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</si>
  <si>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</si>
  <si>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</si>
  <si>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</si>
  <si>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</si>
  <si>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</si>
  <si>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</si>
  <si>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</si>
  <si>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</si>
  <si>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</si>
  <si>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</si>
  <si>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</si>
  <si>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</si>
  <si>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</si>
  <si>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</si>
  <si>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</si>
  <si>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</si>
  <si>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</si>
  <si>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</si>
  <si>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</si>
  <si>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</si>
  <si>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</si>
  <si>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</si>
  <si>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</si>
  <si>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</si>
  <si>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</si>
  <si>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</si>
  <si>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</si>
  <si>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</si>
  <si>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</si>
  <si>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</si>
  <si>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</si>
  <si>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</si>
  <si>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</si>
  <si>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</si>
  <si>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</si>
  <si>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</si>
  <si>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</si>
  <si>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</si>
  <si>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</si>
  <si>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</si>
  <si>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</si>
  <si>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</si>
  <si>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</si>
  <si>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</si>
  <si>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</si>
  <si>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</si>
  <si>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</si>
  <si>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</si>
  <si>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</si>
  <si>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</si>
  <si>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</si>
  <si>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</si>
  <si>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</si>
  <si>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</si>
  <si>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</si>
  <si>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</si>
  <si>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</si>
  <si>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</si>
  <si>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</si>
  <si>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</si>
  <si>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</si>
  <si>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</si>
  <si>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</si>
  <si>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</si>
  <si>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</si>
  <si>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</si>
  <si>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</si>
  <si>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</si>
  <si>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</si>
  <si>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</si>
  <si>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</si>
  <si>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</si>
  <si>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</si>
  <si>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</si>
  <si>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</si>
  <si>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</si>
  <si>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</si>
  <si>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</si>
  <si>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</si>
  <si>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</si>
  <si>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</si>
  <si>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</si>
  <si>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</si>
  <si>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</si>
  <si>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</si>
  <si>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</si>
  <si>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</si>
  <si>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</si>
  <si>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</si>
  <si>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</si>
  <si>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</si>
  <si>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</si>
  <si>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</si>
  <si>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</si>
  <si>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</si>
  <si>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</si>
  <si>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</si>
  <si>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</si>
  <si>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</si>
  <si>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</si>
  <si>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</si>
  <si>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</si>
  <si>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</si>
  <si>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</si>
  <si>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</si>
  <si>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</si>
  <si>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</si>
  <si>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</si>
  <si>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</si>
  <si>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</si>
  <si>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</si>
  <si>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</si>
  <si>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</si>
  <si>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</si>
  <si>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</si>
  <si>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</si>
  <si>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</si>
  <si>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</si>
  <si>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</si>
  <si>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</si>
  <si>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</si>
  <si>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</si>
  <si>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</si>
  <si>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</si>
  <si>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</si>
  <si>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</si>
  <si>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</si>
  <si>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</si>
  <si>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</si>
  <si>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</si>
  <si>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</si>
  <si>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</si>
  <si>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</si>
  <si>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</si>
  <si>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</si>
  <si>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</si>
  <si>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</si>
  <si>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</si>
  <si>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</si>
  <si>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</si>
  <si>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</si>
  <si>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</si>
  <si>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</si>
  <si>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</si>
  <si>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</si>
  <si>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</si>
  <si>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</si>
  <si>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</si>
  <si>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</si>
  <si>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</si>
  <si>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</si>
  <si>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</si>
  <si>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</si>
  <si>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</si>
  <si>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</si>
  <si>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</si>
  <si>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</si>
  <si>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</si>
  <si>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</si>
  <si>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</si>
  <si>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</si>
  <si>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</si>
  <si>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</si>
  <si>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</si>
  <si>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</si>
  <si>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</si>
  <si>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</si>
  <si>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</si>
  <si>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</si>
  <si>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</si>
  <si>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</si>
  <si>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</si>
  <si>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</si>
  <si>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</si>
  <si>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</si>
  <si>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</si>
  <si>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</si>
  <si>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</si>
  <si>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</si>
  <si>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</si>
  <si>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</si>
  <si>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</si>
  <si>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</si>
  <si>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</si>
  <si>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</si>
  <si>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</si>
  <si>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</si>
  <si>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</si>
  <si>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</si>
  <si>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</si>
  <si>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</si>
  <si>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</si>
  <si>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</si>
  <si>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</si>
  <si>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</si>
  <si>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</si>
  <si>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</si>
  <si>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</si>
  <si>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</si>
  <si>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</si>
  <si>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</si>
  <si>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</si>
  <si>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</si>
  <si>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</si>
  <si>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</si>
  <si>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</si>
  <si>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</si>
  <si>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</si>
  <si>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</si>
  <si>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</si>
  <si>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</si>
  <si>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</si>
  <si>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</si>
  <si>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</si>
  <si>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</si>
  <si>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</si>
  <si>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</si>
  <si>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</si>
  <si>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</si>
  <si>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</si>
  <si>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</si>
  <si>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</si>
  <si>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</si>
  <si>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</si>
  <si>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</si>
  <si>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</si>
  <si>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</si>
  <si>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</si>
  <si>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</si>
  <si>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</si>
  <si>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</si>
  <si>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</si>
  <si>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</si>
  <si>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</si>
  <si>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</si>
  <si>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</si>
  <si>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</si>
  <si>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</si>
  <si>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</si>
  <si>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</si>
  <si>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</si>
  <si>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</si>
  <si>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</si>
  <si>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</si>
  <si>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</si>
  <si>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</si>
  <si>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</si>
  <si>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</si>
  <si>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</si>
  <si>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</si>
  <si>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</si>
  <si>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</si>
  <si>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</si>
  <si>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</si>
  <si>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</si>
  <si>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</si>
  <si>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</si>
  <si>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</si>
  <si>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</si>
  <si>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</si>
  <si>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</si>
  <si>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</si>
  <si>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</si>
  <si>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</si>
  <si>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</si>
  <si>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</si>
  <si>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</si>
  <si>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</si>
  <si>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</si>
  <si>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</si>
  <si>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</si>
  <si>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</si>
  <si>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</si>
  <si>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</si>
  <si>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</si>
  <si>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</si>
  <si>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</si>
  <si>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</si>
  <si>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</si>
  <si>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</si>
  <si>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</si>
  <si>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</si>
  <si>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</si>
  <si>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</si>
  <si>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</si>
  <si>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</si>
  <si>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</si>
  <si>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</si>
  <si>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</si>
  <si>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</si>
  <si>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</si>
  <si>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</si>
  <si>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</si>
  <si>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</si>
  <si>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</si>
  <si>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</si>
  <si>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</si>
  <si>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</si>
  <si>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</si>
  <si>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</si>
  <si>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</si>
  <si>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</si>
  <si>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</si>
  <si>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</si>
  <si>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</si>
  <si>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</si>
  <si>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</si>
  <si>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</si>
  <si>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</si>
  <si>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</si>
  <si>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</si>
  <si>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</si>
  <si>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</si>
  <si>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</si>
  <si>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</si>
  <si>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</si>
  <si>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</si>
  <si>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</si>
  <si>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</si>
  <si>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</si>
  <si>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</si>
  <si>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</si>
  <si>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</si>
  <si>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</si>
  <si>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</si>
  <si>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</si>
  <si>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</si>
  <si>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</si>
  <si>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</si>
  <si>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</si>
  <si>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</si>
  <si>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</si>
  <si>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</si>
  <si>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</si>
  <si>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</si>
  <si>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</si>
  <si>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</si>
  <si>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</si>
  <si>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</si>
  <si>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</si>
  <si>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</si>
  <si>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</si>
  <si>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</si>
  <si>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</si>
  <si>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</si>
  <si>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</si>
  <si>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</si>
  <si>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</si>
  <si>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</si>
  <si>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</si>
  <si>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</si>
  <si>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</si>
  <si>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</si>
  <si>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</si>
  <si>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</si>
  <si>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</si>
  <si>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</si>
  <si>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</si>
  <si>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</si>
  <si>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</si>
  <si>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</si>
  <si>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</si>
  <si>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</si>
  <si>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</si>
  <si>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</si>
  <si>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</si>
  <si>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</si>
  <si>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</si>
  <si>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</si>
  <si>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</si>
  <si>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</si>
  <si>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</si>
  <si>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</si>
  <si>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</si>
  <si>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</si>
  <si>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</si>
  <si>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</si>
  <si>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</si>
  <si>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</si>
  <si>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</si>
  <si>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</si>
  <si>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</si>
  <si>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</si>
  <si>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</si>
  <si>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</si>
  <si>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</si>
  <si>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</si>
  <si>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</si>
  <si>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</si>
  <si>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</si>
  <si>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</si>
  <si>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</si>
  <si>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</si>
  <si>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</si>
  <si>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</si>
  <si>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</si>
  <si>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</si>
  <si>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</si>
  <si>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</si>
  <si>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</si>
  <si>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</si>
  <si>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</si>
  <si>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</si>
  <si>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</si>
  <si>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</si>
  <si>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</si>
  <si>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</si>
  <si>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</si>
  <si>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</si>
  <si>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</si>
  <si>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</si>
  <si>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</si>
  <si>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</si>
  <si>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</si>
  <si>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</si>
  <si>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</si>
  <si>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</si>
  <si>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</si>
  <si>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</si>
  <si>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</si>
  <si>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</si>
  <si>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</si>
  <si>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</si>
  <si>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</si>
  <si>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</si>
  <si>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</si>
  <si>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</si>
  <si>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</si>
  <si>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</si>
  <si>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</si>
  <si>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</si>
  <si>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</si>
  <si>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</si>
  <si>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</si>
  <si>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</si>
  <si>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</si>
  <si>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</si>
  <si>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</si>
  <si>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</si>
  <si>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</si>
  <si>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</si>
  <si>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</si>
  <si>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</si>
  <si>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</si>
  <si>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</si>
  <si>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</si>
  <si>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</si>
  <si>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</si>
  <si>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</si>
  <si>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</si>
  <si>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</si>
  <si>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</si>
  <si>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</si>
  <si>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</si>
  <si>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</si>
  <si>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</si>
  <si>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</si>
  <si>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</si>
  <si>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</si>
  <si>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</si>
  <si>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</si>
  <si>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</si>
  <si>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</si>
  <si>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</si>
  <si>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</si>
  <si>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</si>
  <si>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</si>
  <si>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</si>
  <si>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</si>
  <si>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</si>
  <si>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</si>
  <si>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</si>
  <si>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</si>
  <si>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</si>
  <si>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</si>
  <si>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</si>
  <si>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</si>
  <si>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</si>
  <si>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</si>
  <si>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</si>
  <si>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</si>
  <si>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</si>
  <si>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</si>
  <si>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</si>
  <si>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</si>
  <si>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</si>
  <si>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</si>
  <si>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</si>
  <si>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</si>
  <si>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</si>
  <si>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</si>
  <si>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</si>
  <si>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</si>
  <si>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</si>
  <si>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</si>
  <si>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</si>
  <si>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</si>
  <si>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</si>
  <si>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</si>
  <si>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</si>
  <si>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</si>
  <si>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</si>
  <si>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</si>
  <si>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</si>
  <si>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</si>
  <si>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</si>
  <si>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</si>
  <si>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</si>
  <si>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</si>
  <si>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</si>
  <si>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</si>
  <si>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</si>
  <si>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</si>
  <si>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</si>
  <si>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</si>
  <si>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</si>
  <si>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</si>
  <si>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</si>
  <si>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</si>
  <si>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</si>
  <si>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</si>
  <si>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</si>
  <si>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</si>
  <si>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</si>
  <si>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</si>
  <si>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</si>
  <si>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</si>
  <si>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</si>
  <si>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</si>
  <si>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</si>
  <si>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</si>
  <si>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</si>
  <si>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</si>
  <si>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</si>
  <si>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</si>
  <si>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</si>
  <si>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</si>
  <si>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</si>
  <si>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</si>
  <si>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</si>
  <si>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</si>
  <si>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</si>
  <si>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</si>
  <si>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</si>
  <si>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</si>
  <si>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</si>
  <si>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</si>
  <si>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</si>
  <si>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</si>
  <si>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</si>
  <si>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</si>
  <si>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</si>
  <si>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</si>
  <si>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</si>
  <si>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</si>
  <si>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</si>
  <si>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</si>
  <si>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</si>
  <si>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</si>
  <si>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</si>
  <si>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</si>
  <si>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</si>
  <si>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</si>
  <si>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</si>
  <si>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</si>
  <si>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</si>
  <si>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</si>
  <si>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</si>
  <si>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</si>
  <si>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</si>
  <si>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</si>
  <si>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</si>
  <si>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</si>
  <si>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</si>
  <si>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</si>
  <si>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</si>
  <si>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</si>
  <si>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</si>
  <si>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</si>
  <si>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</si>
  <si>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</si>
  <si>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</si>
  <si>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</si>
  <si>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</si>
  <si>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</si>
  <si>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</si>
  <si>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</si>
  <si>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</si>
  <si>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</si>
  <si>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</si>
  <si>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</si>
  <si>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</si>
  <si>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</si>
  <si>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</si>
  <si>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</si>
  <si>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</si>
  <si>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</si>
  <si>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</si>
  <si>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</si>
  <si>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</si>
  <si>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</si>
  <si>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</si>
  <si>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</si>
  <si>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</si>
  <si>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</si>
  <si>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</si>
  <si>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</si>
  <si>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</si>
  <si>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</si>
  <si>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</si>
  <si>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</si>
  <si>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</si>
  <si>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</si>
  <si>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</si>
  <si>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</si>
  <si>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</si>
  <si>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</si>
  <si>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</si>
  <si>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</si>
  <si>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</si>
  <si>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</si>
  <si>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</si>
  <si>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</si>
  <si>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</si>
  <si>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</si>
  <si>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</si>
  <si>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</si>
  <si>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</si>
  <si>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</si>
  <si>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</si>
  <si>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</si>
  <si>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</si>
  <si>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</si>
  <si>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</si>
  <si>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</si>
  <si>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</si>
  <si>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</si>
  <si>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</si>
  <si>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</si>
  <si>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</si>
  <si>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</si>
  <si>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</si>
  <si>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</si>
  <si>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</si>
  <si>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</si>
  <si>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</si>
  <si>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</si>
  <si>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</si>
  <si>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</si>
  <si>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</si>
  <si>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</si>
  <si>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</si>
  <si>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</si>
  <si>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</si>
  <si>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</si>
  <si>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</si>
  <si>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</si>
  <si>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</si>
  <si>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</si>
  <si>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</si>
  <si>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</si>
  <si>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</si>
  <si>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</si>
  <si>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</si>
  <si>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</si>
  <si>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</si>
  <si>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</si>
  <si>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</si>
  <si>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</si>
  <si>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</si>
  <si>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</si>
  <si>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</si>
  <si>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</si>
  <si>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</si>
  <si>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</si>
  <si>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</si>
  <si>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</si>
  <si>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</si>
  <si>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</si>
  <si>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</si>
  <si>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</si>
  <si>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</si>
  <si>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</si>
  <si>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</si>
  <si>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</si>
  <si>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</si>
  <si>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</si>
  <si>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</si>
  <si>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</si>
  <si>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</si>
  <si>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</si>
  <si>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</si>
  <si>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</si>
  <si>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</si>
  <si>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</si>
  <si>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</si>
  <si>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</si>
  <si>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</si>
  <si>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</si>
  <si>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</si>
  <si>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</si>
  <si>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</si>
  <si>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</si>
  <si>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</si>
  <si>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</si>
  <si>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</si>
  <si>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</si>
  <si>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</si>
  <si>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</si>
  <si>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</si>
  <si>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</si>
  <si>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</si>
  <si>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</si>
  <si>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</si>
  <si>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</si>
  <si>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</si>
  <si>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</si>
  <si>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</si>
  <si>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</si>
  <si>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</si>
  <si>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</si>
  <si>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</si>
  <si>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</si>
  <si>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</si>
  <si>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</si>
  <si>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</si>
  <si>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</si>
  <si>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</si>
  <si>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</si>
  <si>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</si>
  <si>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</si>
  <si>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</si>
  <si>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</si>
  <si>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</si>
  <si>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</si>
  <si>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</si>
  <si>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</si>
  <si>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</si>
  <si>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</si>
  <si>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</si>
  <si>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</si>
  <si>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</si>
  <si>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</si>
  <si>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</si>
  <si>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</si>
  <si>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</si>
  <si>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</si>
  <si>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</si>
  <si>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</si>
  <si>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</si>
  <si>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</si>
  <si>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</si>
  <si>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</si>
  <si>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</si>
  <si>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</si>
  <si>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</si>
  <si>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</si>
  <si>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</si>
  <si>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</si>
  <si>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</si>
  <si>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</si>
  <si>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</si>
  <si>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</si>
  <si>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</si>
  <si>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</si>
  <si>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</si>
  <si>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</si>
  <si>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</si>
  <si>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</si>
  <si>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</si>
  <si>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</si>
  <si>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</si>
  <si>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</si>
  <si>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</si>
  <si>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</si>
  <si>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</si>
  <si>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</si>
  <si>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</si>
  <si>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</si>
  <si>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</si>
  <si>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</si>
  <si>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</si>
  <si>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</si>
  <si>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</si>
  <si>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</si>
  <si>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</si>
  <si>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</si>
  <si>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</si>
  <si>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</si>
  <si>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</si>
  <si>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</si>
  <si>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</si>
  <si>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</si>
  <si>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</si>
  <si>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</si>
  <si>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</si>
  <si>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</si>
  <si>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</si>
  <si>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</si>
  <si>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</si>
  <si>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</si>
  <si>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</si>
  <si>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</si>
  <si>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</si>
  <si>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</si>
  <si>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</si>
  <si>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</si>
  <si>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</si>
  <si>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</si>
  <si>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</si>
  <si>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</si>
  <si>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</si>
  <si>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</si>
  <si>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</si>
  <si>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</si>
  <si>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</si>
  <si>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</si>
  <si>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</si>
  <si>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</si>
  <si>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</si>
  <si>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</si>
  <si>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</si>
  <si>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</si>
  <si>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</si>
  <si>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</si>
  <si>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</si>
  <si>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</si>
  <si>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</si>
  <si>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</si>
  <si>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</si>
  <si>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</si>
  <si>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</si>
  <si>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</si>
  <si>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</si>
  <si>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</si>
  <si>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</si>
  <si>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</si>
  <si>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</si>
  <si>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</si>
  <si>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</si>
  <si>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</si>
  <si>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</si>
  <si>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</si>
  <si>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</si>
  <si>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</si>
  <si>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</si>
  <si>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</si>
  <si>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</si>
  <si>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</si>
  <si>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</si>
  <si>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</si>
  <si>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</si>
  <si>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</si>
  <si>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</si>
  <si>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</si>
  <si>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</si>
  <si>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</si>
  <si>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</si>
  <si>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</si>
  <si>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</si>
  <si>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</si>
  <si>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</si>
  <si>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</si>
  <si>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</si>
  <si>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</si>
  <si>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</si>
  <si>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</si>
  <si>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</si>
  <si>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</si>
  <si>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</si>
  <si>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</si>
  <si>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</si>
  <si>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</si>
  <si>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</si>
  <si>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</si>
  <si>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</si>
  <si>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</si>
  <si>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</si>
  <si>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</si>
  <si>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</si>
  <si>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</si>
  <si>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</si>
  <si>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</si>
  <si>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</si>
  <si>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</si>
  <si>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</si>
  <si>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</si>
  <si>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</si>
  <si>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</si>
  <si>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</si>
  <si>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</si>
  <si>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</si>
  <si>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</si>
  <si>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</si>
  <si>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</si>
  <si>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</si>
  <si>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</si>
  <si>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</si>
  <si>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</si>
  <si>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</si>
  <si>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</si>
  <si>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</si>
  <si>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</si>
  <si>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</si>
  <si>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</si>
  <si>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</si>
  <si>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</si>
  <si>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</si>
  <si>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</si>
  <si>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</si>
  <si>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</si>
  <si>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</si>
  <si>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</si>
  <si>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</si>
  <si>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</si>
  <si>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</si>
  <si>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</si>
  <si>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</si>
  <si>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</si>
  <si>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</si>
  <si>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</si>
  <si>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</si>
  <si>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</si>
  <si>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</si>
  <si>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</si>
  <si>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</si>
  <si>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</si>
  <si>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</si>
  <si>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</si>
  <si>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</si>
  <si>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</si>
  <si>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</si>
  <si>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</si>
  <si>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</si>
  <si>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</si>
  <si>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</si>
  <si>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</si>
  <si>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</si>
  <si>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</si>
  <si>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</si>
  <si>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</si>
  <si>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</si>
  <si>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</si>
  <si>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</si>
  <si>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</si>
  <si>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</si>
  <si>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</si>
  <si>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</si>
  <si>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</si>
  <si>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</si>
  <si>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</si>
  <si>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</si>
  <si>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</si>
  <si>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</si>
  <si>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</si>
  <si>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</si>
  <si>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</si>
  <si>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</si>
  <si>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</si>
  <si>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</si>
  <si>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</si>
  <si>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</si>
  <si>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</si>
  <si>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</si>
  <si>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</si>
  <si>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</si>
  <si>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</si>
  <si>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</si>
  <si>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</si>
  <si>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</si>
  <si>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</si>
  <si>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</si>
  <si>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</si>
  <si>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</si>
  <si>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</si>
  <si>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</si>
  <si>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</si>
  <si>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</si>
  <si>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</si>
  <si>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</si>
  <si>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</si>
  <si>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</si>
  <si>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</si>
  <si>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</si>
  <si>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</si>
  <si>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</si>
  <si>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</si>
  <si>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</si>
  <si>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</si>
  <si>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</si>
  <si>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</si>
  <si>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</si>
  <si>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</si>
  <si>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</si>
  <si>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</si>
  <si>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</si>
  <si>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</si>
  <si>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</si>
  <si>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</si>
  <si>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</si>
  <si>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</si>
  <si>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</si>
  <si>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</si>
  <si>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</si>
  <si>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</si>
  <si>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</si>
  <si>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</si>
  <si>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</si>
  <si>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</si>
  <si>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</si>
  <si>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</si>
  <si>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</si>
  <si>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</si>
  <si>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</si>
  <si>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</si>
  <si>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</si>
  <si>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</si>
  <si>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</si>
  <si>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</si>
  <si>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</si>
  <si>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</si>
  <si>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</si>
  <si>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</si>
  <si>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</si>
  <si>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</si>
  <si>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</si>
  <si>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</si>
  <si>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</si>
  <si>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</si>
  <si>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</si>
  <si>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</si>
  <si>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</si>
  <si>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</si>
  <si>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</si>
  <si>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</si>
  <si>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</si>
  <si>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</si>
  <si>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</si>
  <si>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</si>
  <si>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</si>
  <si>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</si>
  <si>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</si>
  <si>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</si>
  <si>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</si>
  <si>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</si>
  <si>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</si>
  <si>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</si>
  <si>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</si>
  <si>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</si>
  <si>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</si>
  <si>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</si>
  <si>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</si>
  <si>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</si>
  <si>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</si>
  <si>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</si>
  <si>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</si>
  <si>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</si>
  <si>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</si>
  <si>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</si>
  <si>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</si>
  <si>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</si>
  <si>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</si>
  <si>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</si>
  <si>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</si>
  <si>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</si>
  <si>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</si>
  <si>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</si>
  <si>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</si>
  <si>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</si>
  <si>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</si>
  <si>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</si>
  <si>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</si>
  <si>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</si>
  <si>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</si>
  <si>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</si>
  <si>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</si>
  <si>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</si>
  <si>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</si>
  <si>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</si>
  <si>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</si>
  <si>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</si>
  <si>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</si>
  <si>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</si>
  <si>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</si>
  <si>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</si>
  <si>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</si>
  <si>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</si>
  <si>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</si>
  <si>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</si>
  <si>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</si>
  <si>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</si>
  <si>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</si>
  <si>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</si>
  <si>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</si>
  <si>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</si>
  <si>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</si>
  <si>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</si>
  <si>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</si>
  <si>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</si>
  <si>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</si>
  <si>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</si>
  <si>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</si>
  <si>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</si>
  <si>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</si>
  <si>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</si>
  <si>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</si>
  <si>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</si>
  <si>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</si>
  <si>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</si>
  <si>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</si>
  <si>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</si>
  <si>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</si>
  <si>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</si>
  <si>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</si>
  <si>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</si>
  <si>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</si>
  <si>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</si>
  <si>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</si>
  <si>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</si>
  <si>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</si>
  <si>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</si>
  <si>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</si>
  <si>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</si>
  <si>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</si>
  <si>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</si>
  <si>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</si>
  <si>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</si>
  <si>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</si>
  <si>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</si>
  <si>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</si>
  <si>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</si>
  <si>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</si>
  <si>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</si>
  <si>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</si>
  <si>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</si>
  <si>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</si>
  <si>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</si>
  <si>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</si>
  <si>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</si>
  <si>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</si>
  <si>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</si>
  <si>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</si>
  <si>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</si>
  <si>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</si>
  <si>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</si>
  <si>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</si>
  <si>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</si>
  <si>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</si>
  <si>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</si>
  <si>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</si>
  <si>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</si>
  <si>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</si>
  <si>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</si>
  <si>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</si>
  <si>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</si>
  <si>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</si>
  <si>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</si>
  <si>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</si>
  <si>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</si>
  <si>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</si>
  <si>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</si>
  <si>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</si>
  <si>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</si>
  <si>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</si>
  <si>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</si>
  <si>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</si>
  <si>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</si>
  <si>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</si>
  <si>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</si>
  <si>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</si>
  <si>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</si>
  <si>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</si>
  <si>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</si>
  <si>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</si>
  <si>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</si>
  <si>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</si>
  <si>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</si>
  <si>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</si>
  <si>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</si>
  <si>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</si>
  <si>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</si>
  <si>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</si>
  <si>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</si>
  <si>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</si>
  <si>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</si>
  <si>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</si>
  <si>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</si>
  <si>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</si>
  <si>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</si>
  <si>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</si>
  <si>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</si>
  <si>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</si>
  <si>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</si>
  <si>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</si>
  <si>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</si>
  <si>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</si>
  <si>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</si>
  <si>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</si>
  <si>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</si>
  <si>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</si>
  <si>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</si>
  <si>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</si>
  <si>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</si>
  <si>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</si>
  <si>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</si>
  <si>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</si>
  <si>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</si>
  <si>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</si>
  <si>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</si>
  <si>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</si>
  <si>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</si>
  <si>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</si>
  <si>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</si>
  <si>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</si>
  <si>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</si>
  <si>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</si>
  <si>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</si>
  <si>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</si>
  <si>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</si>
  <si>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</si>
  <si>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</si>
  <si>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</si>
  <si>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</si>
  <si>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</si>
  <si>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</si>
  <si>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</si>
  <si>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</si>
  <si>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</si>
  <si>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</si>
  <si>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</si>
  <si>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</si>
  <si>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</si>
  <si>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</si>
  <si>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</si>
  <si>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</si>
  <si>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</si>
  <si>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</si>
  <si>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</si>
  <si>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</si>
  <si>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</si>
  <si>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</si>
  <si>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</si>
  <si>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</si>
  <si>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</si>
  <si>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</si>
  <si>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</si>
  <si>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</si>
  <si>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</si>
  <si>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</si>
  <si>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</si>
  <si>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</si>
  <si>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</si>
  <si>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</si>
  <si>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</si>
  <si>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</si>
  <si>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</si>
  <si>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</si>
  <si>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</si>
  <si>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</si>
  <si>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</si>
  <si>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</si>
  <si>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</si>
  <si>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</si>
  <si>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</si>
  <si>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</si>
  <si>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</si>
  <si>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</si>
  <si>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</si>
  <si>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</si>
  <si>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</si>
  <si>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</si>
  <si>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</si>
  <si>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</si>
  <si>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</si>
  <si>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</si>
  <si>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</si>
  <si>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</si>
  <si>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</si>
  <si>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</si>
  <si>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</si>
  <si>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</si>
  <si>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</si>
  <si>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</si>
  <si>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</si>
  <si>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</si>
  <si>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</si>
  <si>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</si>
  <si>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</si>
  <si>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</si>
  <si>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</si>
  <si>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</si>
  <si>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</si>
  <si>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</si>
  <si>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</si>
  <si>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</si>
  <si>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</si>
  <si>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</si>
  <si>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</si>
  <si>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</si>
  <si>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</si>
  <si>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</si>
  <si>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</si>
  <si>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</si>
  <si>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</si>
  <si>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</si>
  <si>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</si>
  <si>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</si>
  <si>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</si>
  <si>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</si>
  <si>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</si>
  <si>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</si>
  <si>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</si>
  <si>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</si>
  <si>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</si>
  <si>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</si>
  <si>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</si>
  <si>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</si>
  <si>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</si>
  <si>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</si>
  <si>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</si>
  <si>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</si>
  <si>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</si>
  <si>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</si>
  <si>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</si>
  <si>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</si>
  <si>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</si>
  <si>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</si>
  <si>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</si>
  <si>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</si>
  <si>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</si>
  <si>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</si>
  <si>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</si>
  <si>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</si>
  <si>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</si>
  <si>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</si>
  <si>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</si>
  <si>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</si>
  <si>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</si>
  <si>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</si>
  <si>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</si>
  <si>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</si>
  <si>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</si>
  <si>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</si>
  <si>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</si>
  <si>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</si>
  <si>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</si>
  <si>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</si>
  <si>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</si>
  <si>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</si>
  <si>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</si>
  <si>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</si>
  <si>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</si>
  <si>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</si>
  <si>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</si>
  <si>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</si>
  <si>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</si>
  <si>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</si>
  <si>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</si>
  <si>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</si>
  <si>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</si>
  <si>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</si>
  <si>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</si>
  <si>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</si>
  <si>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</si>
  <si>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</si>
  <si>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</si>
  <si>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</si>
  <si>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</si>
  <si>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</si>
  <si>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</si>
  <si>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</si>
  <si>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</si>
  <si>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</si>
  <si>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</si>
  <si>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</si>
  <si>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</si>
  <si>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</si>
  <si>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</si>
  <si>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</si>
  <si>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</si>
  <si>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</si>
  <si>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</si>
  <si>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</si>
  <si>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</si>
  <si>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</si>
  <si>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</si>
  <si>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</si>
  <si>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</si>
  <si>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</si>
  <si>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</si>
  <si>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</si>
  <si>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</si>
  <si>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</si>
  <si>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</si>
  <si>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</si>
  <si>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</si>
  <si>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</si>
  <si>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</si>
  <si>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</si>
  <si>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</si>
  <si>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</si>
  <si>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</si>
  <si>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</si>
  <si>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</si>
  <si>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</si>
  <si>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</si>
  <si>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</si>
  <si>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</si>
  <si>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</si>
  <si>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</si>
  <si>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</si>
  <si>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</si>
  <si>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</si>
  <si>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</si>
  <si>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</si>
  <si>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</si>
  <si>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</si>
  <si>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</si>
  <si>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</si>
  <si>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</si>
  <si>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</si>
  <si>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</si>
  <si>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</si>
  <si>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</si>
  <si>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</si>
  <si>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</si>
  <si>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</si>
  <si>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</si>
  <si>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</si>
  <si>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</si>
  <si>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</si>
  <si>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</si>
  <si>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</si>
  <si>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</si>
  <si>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</si>
  <si>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</si>
  <si>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</si>
  <si>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</si>
  <si>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</si>
  <si>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</si>
  <si>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</si>
  <si>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</si>
  <si>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</si>
  <si>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</si>
  <si>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</si>
  <si>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</si>
  <si>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</si>
  <si>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</si>
  <si>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</si>
  <si>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</si>
  <si>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</si>
  <si>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</si>
  <si>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</si>
  <si>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</si>
  <si>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</si>
  <si>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</si>
  <si>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</si>
  <si>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</si>
  <si>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</si>
  <si>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</si>
  <si>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</si>
  <si>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</si>
  <si>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</si>
  <si>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</si>
  <si>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</si>
  <si>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</si>
  <si>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</si>
  <si>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</si>
  <si>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</si>
  <si>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</si>
  <si>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</si>
  <si>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</si>
  <si>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</si>
  <si>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</si>
  <si>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</si>
  <si>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</si>
  <si>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</si>
  <si>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</si>
  <si>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</si>
  <si>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</si>
  <si>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</si>
  <si>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</si>
  <si>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</si>
  <si>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</si>
  <si>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</si>
  <si>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</si>
  <si>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</si>
  <si>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</si>
  <si>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</si>
  <si>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</si>
  <si>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</si>
  <si>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</si>
  <si>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</si>
  <si>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</si>
  <si>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</si>
  <si>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</si>
  <si>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</si>
  <si>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</si>
  <si>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</si>
  <si>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</si>
  <si>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</si>
  <si>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</si>
  <si>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</si>
  <si>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</si>
  <si>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</si>
  <si>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</si>
  <si>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</si>
  <si>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</si>
  <si>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</si>
  <si>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</si>
  <si>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</si>
  <si>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</si>
  <si>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</si>
  <si>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</si>
  <si>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</si>
  <si>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</si>
  <si>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</si>
  <si>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</si>
  <si>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</si>
  <si>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</si>
  <si>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</si>
  <si>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</si>
  <si>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</si>
  <si>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</si>
  <si>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</si>
  <si>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</si>
  <si>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</si>
  <si>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</si>
  <si>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</si>
  <si>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</si>
  <si>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</si>
  <si>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</si>
  <si>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</si>
  <si>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</si>
  <si>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</si>
  <si>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</si>
  <si>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</si>
  <si>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</si>
  <si>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</si>
  <si>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</si>
  <si>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</si>
  <si>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</si>
  <si>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</si>
  <si>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</si>
  <si>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</si>
  <si>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</si>
  <si>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</si>
  <si>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</si>
  <si>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</si>
  <si>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</si>
  <si>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</si>
  <si>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</si>
  <si>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</si>
  <si>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</si>
  <si>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</si>
  <si>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</si>
  <si>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</si>
  <si>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</si>
  <si>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</si>
  <si>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</si>
  <si>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</si>
  <si>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</si>
  <si>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</si>
  <si>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</si>
  <si>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</si>
  <si>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</si>
  <si>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</si>
  <si>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</si>
  <si>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</si>
  <si>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</si>
  <si>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</si>
  <si>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</si>
  <si>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</si>
  <si>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</si>
  <si>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</si>
  <si>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</si>
  <si>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</si>
  <si>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</si>
  <si>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</si>
  <si>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</si>
  <si>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</si>
  <si>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</si>
  <si>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</si>
  <si>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</si>
  <si>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</si>
  <si>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</si>
  <si>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</si>
  <si>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</si>
  <si>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</si>
  <si>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</si>
  <si>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</si>
  <si>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</si>
  <si>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</si>
  <si>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</si>
  <si>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</si>
  <si>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</si>
  <si>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</si>
  <si>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</si>
  <si>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</si>
  <si>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</si>
  <si>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</si>
  <si>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</si>
  <si>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</si>
  <si>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</si>
  <si>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</si>
  <si>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</si>
  <si>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</si>
  <si>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</si>
  <si>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</si>
  <si>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</si>
  <si>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</si>
  <si>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</si>
  <si>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</si>
  <si>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</si>
  <si>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</si>
  <si>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</si>
  <si>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</si>
  <si>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</si>
  <si>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</si>
  <si>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</si>
  <si>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</si>
  <si>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</si>
  <si>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</si>
  <si>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</si>
  <si>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</si>
  <si>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</si>
  <si>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</si>
  <si>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</si>
  <si>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</si>
  <si>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</si>
  <si>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</si>
  <si>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</si>
  <si>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</si>
  <si>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</si>
  <si>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</si>
  <si>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</si>
  <si>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</si>
  <si>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</si>
  <si>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</si>
  <si>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</si>
  <si>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</si>
  <si>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</si>
  <si>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</si>
  <si>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</si>
  <si>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</si>
  <si>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</si>
  <si>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</si>
  <si>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</si>
  <si>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</si>
  <si>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</si>
  <si>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</si>
  <si>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</si>
  <si>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</si>
  <si>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</si>
  <si>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</si>
  <si>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</si>
  <si>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</si>
  <si>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</si>
  <si>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</si>
  <si>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</si>
  <si>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</si>
  <si>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</si>
  <si>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</si>
  <si>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</si>
  <si>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</si>
  <si>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</si>
  <si>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</si>
  <si>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</si>
  <si>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</si>
  <si>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</si>
  <si>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</si>
  <si>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</si>
  <si>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</si>
  <si>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</si>
  <si>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</si>
  <si>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</si>
  <si>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</si>
  <si>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</si>
  <si>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</si>
  <si>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</si>
  <si>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</si>
  <si>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</si>
  <si>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</si>
  <si>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</si>
  <si>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</si>
  <si>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</si>
  <si>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</si>
  <si>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</si>
  <si>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</si>
  <si>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</si>
  <si>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</si>
  <si>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</si>
  <si>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</si>
  <si>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</si>
  <si>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</si>
  <si>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</si>
  <si>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</si>
  <si>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</si>
  <si>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</si>
  <si>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</si>
  <si>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</si>
  <si>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</si>
  <si>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</si>
  <si>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</si>
  <si>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</si>
  <si>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</si>
  <si>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</si>
  <si>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</si>
  <si>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</si>
  <si>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</si>
  <si>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</si>
  <si>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</si>
  <si>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</si>
  <si>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</si>
  <si>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</si>
  <si>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</si>
  <si>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</si>
  <si>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</si>
  <si>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</si>
  <si>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</si>
  <si>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</si>
  <si>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</si>
  <si>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</si>
  <si>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</si>
  <si>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</si>
  <si>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</si>
  <si>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</si>
  <si>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</si>
  <si>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</si>
  <si>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</si>
  <si>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</si>
  <si>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</si>
  <si>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</si>
  <si>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</si>
  <si>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</si>
  <si>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</si>
  <si>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</si>
  <si>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</si>
  <si>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</si>
  <si>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</si>
  <si>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</si>
  <si>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</si>
  <si>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</si>
  <si>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</si>
  <si>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</si>
  <si>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</si>
  <si>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</si>
  <si>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</si>
  <si>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</si>
  <si>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</si>
  <si>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</si>
  <si>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</si>
  <si>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</si>
  <si>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</si>
  <si>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</si>
  <si>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</si>
  <si>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</si>
  <si>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</si>
  <si>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</si>
  <si>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</si>
  <si>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</si>
  <si>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</si>
  <si>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</si>
  <si>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</si>
  <si>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</si>
  <si>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</si>
  <si>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</si>
  <si>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</si>
  <si>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</si>
  <si>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</si>
  <si>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</si>
  <si>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</si>
  <si>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</si>
  <si>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</si>
  <si>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</si>
  <si>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</si>
  <si>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</si>
  <si>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</si>
  <si>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</si>
  <si>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</si>
  <si>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</si>
  <si>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</si>
  <si>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</si>
  <si>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</si>
  <si>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</si>
  <si>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</si>
  <si>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</si>
  <si>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</si>
  <si>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</si>
  <si>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</si>
  <si>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</si>
  <si>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</si>
  <si>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</si>
  <si>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</si>
  <si>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</si>
  <si>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</si>
  <si>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</si>
  <si>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</si>
  <si>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</si>
  <si>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</si>
  <si>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</si>
  <si>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</si>
  <si>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</si>
  <si>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</si>
  <si>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</si>
  <si>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</si>
  <si>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</si>
  <si>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</si>
  <si>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</si>
  <si>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</si>
  <si>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</si>
  <si>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</si>
  <si>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</si>
  <si>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</si>
  <si>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</si>
  <si>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</si>
  <si>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</si>
  <si>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</si>
  <si>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</si>
  <si>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</si>
  <si>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</si>
  <si>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</si>
  <si>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</si>
  <si>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</si>
  <si>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</si>
  <si>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</si>
  <si>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</si>
  <si>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</si>
  <si>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</si>
  <si>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</si>
  <si>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</si>
  <si>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</si>
  <si>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</si>
  <si>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</si>
  <si>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</si>
  <si>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</si>
  <si>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</si>
  <si>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</si>
  <si>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</si>
  <si>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</si>
  <si>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</si>
  <si>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</si>
  <si>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</si>
  <si>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</si>
  <si>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</si>
  <si>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</si>
  <si>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</si>
  <si>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</si>
  <si>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</si>
  <si>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</si>
  <si>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</si>
  <si>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</si>
  <si>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</si>
  <si>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</si>
  <si>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</si>
  <si>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</si>
  <si>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</si>
  <si>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</si>
  <si>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</si>
  <si>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</si>
  <si>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</si>
  <si>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</si>
  <si>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</si>
  <si>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</si>
  <si>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</si>
  <si>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</si>
  <si>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</si>
  <si>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</si>
  <si>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</si>
  <si>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</si>
  <si>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</si>
  <si>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</si>
  <si>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</si>
  <si>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</si>
  <si>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</si>
  <si>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</si>
  <si>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</si>
  <si>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</si>
  <si>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</si>
  <si>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</si>
  <si>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</si>
  <si>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</si>
  <si>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</si>
  <si>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</si>
  <si>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</si>
  <si>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</si>
  <si>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</si>
  <si>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</si>
  <si>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</si>
  <si>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</si>
  <si>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</si>
  <si>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</si>
  <si>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</si>
  <si>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</si>
  <si>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</si>
  <si>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</si>
  <si>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</si>
  <si>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</si>
  <si>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</si>
  <si>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</si>
  <si>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</si>
  <si>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</si>
  <si>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</si>
  <si>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</si>
  <si>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</si>
  <si>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</si>
  <si>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</si>
  <si>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</si>
  <si>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</si>
  <si>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</si>
  <si>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</si>
  <si>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</si>
  <si>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</si>
  <si>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</si>
  <si>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</si>
  <si>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</si>
  <si>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</si>
  <si>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</si>
  <si>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</si>
  <si>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</si>
  <si>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</si>
  <si>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</si>
  <si>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</si>
  <si>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</si>
  <si>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</si>
  <si>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</si>
  <si>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</si>
  <si>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</si>
  <si>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</si>
  <si>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</si>
  <si>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</si>
  <si>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</si>
  <si>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</si>
  <si>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</si>
  <si>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</si>
  <si>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</si>
  <si>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</si>
  <si>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</si>
  <si>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</si>
  <si>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</si>
  <si>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</si>
  <si>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</si>
  <si>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</si>
  <si>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</si>
  <si>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</si>
  <si>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</si>
  <si>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</si>
  <si>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</si>
  <si>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</si>
  <si>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</si>
  <si>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</si>
  <si>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</si>
  <si>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</si>
  <si>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</si>
  <si>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</si>
  <si>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</si>
  <si>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</si>
  <si>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</si>
  <si>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</si>
  <si>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</si>
  <si>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</si>
  <si>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</si>
  <si>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</si>
  <si>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</si>
  <si>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</si>
  <si>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</si>
  <si>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</si>
  <si>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</si>
  <si>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</si>
  <si>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</si>
  <si>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</si>
  <si>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</si>
  <si>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</si>
  <si>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</si>
  <si>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</si>
  <si>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</si>
  <si>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</si>
  <si>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</si>
  <si>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</si>
  <si>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</si>
  <si>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</si>
  <si>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</si>
  <si>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</si>
  <si>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</si>
  <si>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</si>
  <si>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</si>
  <si>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</si>
  <si>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</si>
  <si>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</si>
  <si>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</si>
  <si>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</si>
  <si>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</si>
  <si>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</si>
  <si>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</si>
  <si>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</si>
  <si>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</si>
  <si>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</si>
  <si>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</si>
  <si>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</si>
  <si>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</si>
  <si>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</si>
  <si>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</si>
  <si>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</si>
  <si>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</si>
  <si>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</si>
  <si>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</si>
  <si>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</si>
  <si>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</si>
  <si>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</si>
  <si>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</si>
  <si>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</si>
  <si>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</si>
  <si>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</si>
  <si>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</si>
  <si>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</si>
  <si>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</si>
  <si>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</si>
  <si>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</si>
  <si>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</si>
  <si>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</si>
  <si>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</si>
  <si>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</si>
  <si>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</si>
  <si>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</si>
  <si>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</si>
  <si>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</si>
  <si>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</si>
  <si>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</si>
  <si>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</si>
  <si>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</si>
  <si>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</si>
  <si>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</si>
  <si>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</si>
  <si>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</si>
  <si>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</si>
  <si>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</si>
  <si>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</si>
  <si>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</si>
  <si>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</si>
  <si>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</si>
  <si>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</si>
  <si>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</si>
  <si>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</si>
  <si>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</si>
  <si>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</si>
  <si>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</si>
  <si>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</si>
  <si>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</si>
  <si>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</si>
  <si>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</si>
  <si>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</si>
  <si>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</si>
  <si>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</si>
  <si>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</si>
  <si>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</si>
  <si>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</si>
  <si>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</si>
  <si>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</si>
  <si>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</si>
  <si>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</si>
  <si>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</si>
  <si>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</si>
  <si>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</si>
  <si>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</si>
  <si>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</si>
  <si>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</si>
  <si>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</si>
  <si>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</si>
  <si>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</si>
  <si>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</si>
  <si>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</si>
  <si>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</si>
  <si>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</si>
  <si>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</si>
  <si>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</si>
  <si>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</si>
  <si>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</si>
  <si>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</si>
  <si>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</si>
  <si>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</si>
  <si>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</si>
  <si>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</si>
  <si>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</si>
  <si>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</si>
  <si>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</si>
  <si>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</si>
  <si>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</si>
  <si>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</si>
  <si>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</si>
  <si>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</si>
  <si>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</si>
  <si>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</si>
  <si>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</si>
  <si>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</si>
  <si>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</si>
  <si>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</si>
  <si>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</si>
  <si>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</si>
  <si>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</si>
  <si>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</si>
  <si>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</si>
  <si>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</si>
  <si>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</si>
  <si>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</si>
  <si>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</si>
  <si>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</si>
  <si>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</si>
  <si>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</si>
  <si>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</si>
  <si>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</si>
  <si>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</si>
  <si>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</si>
  <si>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</si>
  <si>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</si>
  <si>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</si>
  <si>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</si>
  <si>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</si>
  <si>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</si>
  <si>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</si>
  <si>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</si>
  <si>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</si>
  <si>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</si>
  <si>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</si>
  <si>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</si>
  <si>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</si>
  <si>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</si>
  <si>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</si>
  <si>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</si>
  <si>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</si>
  <si>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</si>
  <si>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</si>
  <si>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</si>
  <si>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</si>
  <si>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</si>
  <si>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</si>
  <si>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</si>
  <si>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</si>
  <si>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</si>
  <si>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</si>
  <si>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</si>
  <si>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</si>
  <si>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</si>
  <si>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</si>
  <si>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</si>
  <si>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</si>
  <si>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</si>
  <si>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</si>
  <si>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</si>
  <si>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</si>
  <si>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</si>
  <si>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</si>
  <si>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</si>
  <si>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</si>
  <si>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</si>
  <si>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</si>
  <si>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</si>
  <si>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</si>
  <si>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</si>
  <si>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</si>
  <si>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</si>
  <si>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</si>
  <si>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</si>
  <si>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</si>
  <si>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</si>
  <si>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</si>
  <si>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</si>
  <si>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</si>
  <si>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</si>
  <si>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</si>
  <si>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</si>
  <si>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</si>
  <si>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</si>
  <si>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</si>
  <si>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</si>
  <si>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</si>
  <si>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</si>
  <si>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</si>
  <si>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</si>
  <si>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</si>
  <si>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</si>
  <si>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</si>
  <si>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</si>
  <si>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</si>
  <si>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</si>
  <si>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</si>
  <si>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</si>
  <si>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</si>
  <si>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</si>
  <si>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</si>
  <si>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</si>
  <si>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</si>
  <si>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</si>
  <si>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</si>
  <si>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</si>
  <si>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</si>
  <si>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</si>
  <si>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</si>
  <si>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</si>
  <si>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</si>
  <si>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</si>
  <si>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</si>
  <si>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</si>
  <si>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</si>
  <si>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</si>
  <si>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</si>
  <si>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</si>
  <si>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</si>
  <si>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</si>
  <si>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</si>
  <si>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</si>
  <si>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</si>
  <si>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</si>
  <si>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</si>
  <si>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</si>
  <si>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</si>
  <si>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</si>
  <si>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</si>
  <si>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</si>
  <si>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</si>
  <si>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</si>
  <si>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</si>
  <si>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</si>
  <si>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</si>
  <si>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</si>
  <si>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</si>
  <si>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</si>
  <si>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</si>
  <si>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</si>
  <si>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</si>
  <si>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</si>
  <si>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</si>
  <si>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</si>
  <si>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</si>
  <si>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</si>
  <si>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</si>
  <si>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</si>
  <si>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</si>
  <si>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</si>
  <si>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</si>
  <si>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</si>
  <si>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</si>
  <si>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</si>
  <si>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</si>
  <si>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</si>
  <si>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</si>
  <si>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</si>
  <si>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</si>
  <si>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</si>
  <si>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</si>
  <si>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</si>
  <si>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</si>
  <si>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</si>
  <si>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</si>
  <si>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</si>
  <si>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</si>
  <si>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</si>
  <si>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</si>
  <si>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</si>
  <si>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</si>
  <si>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</si>
  <si>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</si>
  <si>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</si>
  <si>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</si>
  <si>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</si>
  <si>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</si>
  <si>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</si>
  <si>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</si>
  <si>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</si>
  <si>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</si>
  <si>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</si>
  <si>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</si>
  <si>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</si>
  <si>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</si>
  <si>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</si>
  <si>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</si>
  <si>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</si>
  <si>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</si>
  <si>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</si>
  <si>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</si>
  <si>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</si>
  <si>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</si>
  <si>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</si>
  <si>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</si>
  <si>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</si>
  <si>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</si>
  <si>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</si>
  <si>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</si>
  <si>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</si>
  <si>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</si>
  <si>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</si>
  <si>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</si>
  <si>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</si>
  <si>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</si>
  <si>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</si>
  <si>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</si>
  <si>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</si>
  <si>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</si>
  <si>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</si>
  <si>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</si>
  <si>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</si>
  <si>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</si>
  <si>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</si>
  <si>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</si>
  <si>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</si>
  <si>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</si>
  <si>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</si>
  <si>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</si>
  <si>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</si>
  <si>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</si>
  <si>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</si>
  <si>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</si>
  <si>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</si>
  <si>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</si>
  <si>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</si>
  <si>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</si>
  <si>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</si>
  <si>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</si>
  <si>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</si>
  <si>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</si>
  <si>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</si>
  <si>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</si>
  <si>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</si>
  <si>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</si>
  <si>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</si>
  <si>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</si>
  <si>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</si>
  <si>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</si>
  <si>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</si>
  <si>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</si>
  <si>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</si>
  <si>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</si>
  <si>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</si>
  <si>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</si>
  <si>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</si>
  <si>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</si>
  <si>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</si>
  <si>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</si>
  <si>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</si>
  <si>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</si>
  <si>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</si>
  <si>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</si>
  <si>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</si>
  <si>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</si>
  <si>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</si>
  <si>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</si>
  <si>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</si>
  <si>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</si>
  <si>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</si>
  <si>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</si>
  <si>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</si>
  <si>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</si>
  <si>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</si>
  <si>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</si>
  <si>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</si>
  <si>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</si>
  <si>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</si>
  <si>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</si>
  <si>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</si>
  <si>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</si>
  <si>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</si>
  <si>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</si>
  <si>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</si>
  <si>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</si>
  <si>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</si>
  <si>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</si>
  <si>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</si>
  <si>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</si>
  <si>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</si>
  <si>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</si>
  <si>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</si>
  <si>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</si>
  <si>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</si>
  <si>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</si>
  <si>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</si>
  <si>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</si>
  <si>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</si>
  <si>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</si>
  <si>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</si>
  <si>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</si>
  <si>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</si>
  <si>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</si>
  <si>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</si>
  <si>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</si>
  <si>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</si>
  <si>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</si>
  <si>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</si>
  <si>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</si>
  <si>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</si>
  <si>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</si>
  <si>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</si>
  <si>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</si>
  <si>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</si>
  <si>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</si>
  <si>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</si>
  <si>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</si>
  <si>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</si>
  <si>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</si>
  <si>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</si>
  <si>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</si>
  <si>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</si>
  <si>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</si>
  <si>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</si>
  <si>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</si>
  <si>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</si>
  <si>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</si>
  <si>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</si>
  <si>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</si>
  <si>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</si>
  <si>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</si>
  <si>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</si>
  <si>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</si>
  <si>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</si>
  <si>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</si>
  <si>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</si>
  <si>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</si>
  <si>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</si>
  <si>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</si>
  <si>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</si>
  <si>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</si>
  <si>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</si>
  <si>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</si>
  <si>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</si>
  <si>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</si>
  <si>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</si>
  <si>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</si>
  <si>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</si>
  <si>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</si>
  <si>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</si>
  <si>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</si>
  <si>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</si>
  <si>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</si>
  <si>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</si>
  <si>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</si>
  <si>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</si>
  <si>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</si>
  <si>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</si>
  <si>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</si>
  <si>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</si>
  <si>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</si>
  <si>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</si>
  <si>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</si>
  <si>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</si>
  <si>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</si>
  <si>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</si>
  <si>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</si>
  <si>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</si>
  <si>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</si>
  <si>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</si>
  <si>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</si>
  <si>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</si>
  <si>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</si>
  <si>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</si>
  <si>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</si>
  <si>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</si>
  <si>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</si>
  <si>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</si>
  <si>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</si>
  <si>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</si>
  <si>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</si>
  <si>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</si>
  <si>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</si>
  <si>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</si>
  <si>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</si>
  <si>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</si>
  <si>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</si>
  <si>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</si>
  <si>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</si>
  <si>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</si>
  <si>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</si>
  <si>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</si>
  <si>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</si>
  <si>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</si>
  <si>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</si>
  <si>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</si>
  <si>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</si>
  <si>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</si>
  <si>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</si>
  <si>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</si>
  <si>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</si>
  <si>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</si>
  <si>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</si>
  <si>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</si>
  <si>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</si>
  <si>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</si>
  <si>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</si>
  <si>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</si>
  <si>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</si>
  <si>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</si>
  <si>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</si>
  <si>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</si>
  <si>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</si>
  <si>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</si>
  <si>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</si>
  <si>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</si>
  <si>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</si>
  <si>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</si>
  <si>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</si>
  <si>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</si>
  <si>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</si>
  <si>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</si>
  <si>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</si>
  <si>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</si>
  <si>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</si>
  <si>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</si>
  <si>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</si>
  <si>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</si>
  <si>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</si>
  <si>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</si>
  <si>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</si>
  <si>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</si>
  <si>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</si>
  <si>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</si>
  <si>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</si>
  <si>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</si>
  <si>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</si>
  <si>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</si>
  <si>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</si>
  <si>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</si>
  <si>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</si>
  <si>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</si>
  <si>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</si>
  <si>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</si>
  <si>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</si>
  <si>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</si>
  <si>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</si>
  <si>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</si>
  <si>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</si>
  <si>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</si>
  <si>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</si>
  <si>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</si>
  <si>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</si>
  <si>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</si>
  <si>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</si>
  <si>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</si>
  <si>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</si>
  <si>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</si>
  <si>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</si>
  <si>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</si>
  <si>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</si>
  <si>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</si>
  <si>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</si>
  <si>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</si>
  <si>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</si>
  <si>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</si>
  <si>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</si>
  <si>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</si>
  <si>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</si>
  <si>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</si>
  <si>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</si>
  <si>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</si>
  <si>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</si>
  <si>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</si>
  <si>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</si>
  <si>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</si>
  <si>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</si>
  <si>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</si>
  <si>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</si>
  <si>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</si>
  <si>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</si>
  <si>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</si>
  <si>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</si>
  <si>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</si>
  <si>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</si>
  <si>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</si>
  <si>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</si>
  <si>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</si>
  <si>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</si>
  <si>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</si>
  <si>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</si>
  <si>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</si>
  <si>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</si>
  <si>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</si>
  <si>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</si>
  <si>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</si>
  <si>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</si>
  <si>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</si>
  <si>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</si>
  <si>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</si>
  <si>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</si>
  <si>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</si>
  <si>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</si>
  <si>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</si>
  <si>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</si>
  <si>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</si>
  <si>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</si>
  <si>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</si>
  <si>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</si>
  <si>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</si>
  <si>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</si>
  <si>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</si>
  <si>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</si>
  <si>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</si>
  <si>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</si>
  <si>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</si>
  <si>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</si>
  <si>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</si>
  <si>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</si>
  <si>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</si>
  <si>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</si>
  <si>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</si>
  <si>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</si>
  <si>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</si>
  <si>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</si>
  <si>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</si>
  <si>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</si>
  <si>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</si>
  <si>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</si>
  <si>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</si>
  <si>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</si>
  <si>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</si>
  <si>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</si>
  <si>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</si>
  <si>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</si>
  <si>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</si>
  <si>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</si>
  <si>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</si>
  <si>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</si>
  <si>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</si>
  <si>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</si>
  <si>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</si>
  <si>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</si>
  <si>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</si>
  <si>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</si>
  <si>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</si>
  <si>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</si>
  <si>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</si>
  <si>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</si>
  <si>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</si>
  <si>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</si>
  <si>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</si>
  <si>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</si>
  <si>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</si>
  <si>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</si>
  <si>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</si>
  <si>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</si>
  <si>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</si>
  <si>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</si>
  <si>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</si>
  <si>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</si>
  <si>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</si>
  <si>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</si>
  <si>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</si>
  <si>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</si>
  <si>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</si>
  <si>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</si>
  <si>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</si>
  <si>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</si>
  <si>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</si>
  <si>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</si>
  <si>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</si>
  <si>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</si>
  <si>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</si>
  <si>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</si>
  <si>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</si>
  <si>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</si>
  <si>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</si>
  <si>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</si>
  <si>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</si>
  <si>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</si>
  <si>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</si>
  <si>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</si>
  <si>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</si>
  <si>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</si>
  <si>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</si>
  <si>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</si>
  <si>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</si>
  <si>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</si>
  <si>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</si>
  <si>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</si>
  <si>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</si>
  <si>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</si>
  <si>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</si>
  <si>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</si>
  <si>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</si>
  <si>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</si>
  <si>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</si>
  <si>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</si>
  <si>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</si>
  <si>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</si>
  <si>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</si>
  <si>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</si>
  <si>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</si>
  <si>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</si>
  <si>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</si>
  <si>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</si>
  <si>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</si>
  <si>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</si>
  <si>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</si>
  <si>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</si>
  <si>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</si>
  <si>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</si>
  <si>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</si>
  <si>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</si>
  <si>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</si>
  <si>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</si>
  <si>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</si>
  <si>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</si>
  <si>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</si>
  <si>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</si>
  <si>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</si>
  <si>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</si>
  <si>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</si>
  <si>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</si>
  <si>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</si>
  <si>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</si>
  <si>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</si>
  <si>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</si>
  <si>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</si>
  <si>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</si>
  <si>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</si>
  <si>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</si>
  <si>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</si>
  <si>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</si>
  <si>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</si>
  <si>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</si>
  <si>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</si>
  <si>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</si>
  <si>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</si>
  <si>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</si>
  <si>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</si>
  <si>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</si>
  <si>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</si>
  <si>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</si>
  <si>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</si>
  <si>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</si>
  <si>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</si>
  <si>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</si>
  <si>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</si>
  <si>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</si>
  <si>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</si>
  <si>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</si>
  <si>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</si>
  <si>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</si>
  <si>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</si>
  <si>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</si>
  <si>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</si>
  <si>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</si>
  <si>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</si>
  <si>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</si>
  <si>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</si>
  <si>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</si>
  <si>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</si>
  <si>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</si>
  <si>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</si>
  <si>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</si>
  <si>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</si>
  <si>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</si>
  <si>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</si>
  <si>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</si>
  <si>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</si>
  <si>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</si>
  <si>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</si>
  <si>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</si>
  <si>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</si>
  <si>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</si>
  <si>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</si>
  <si>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</si>
  <si>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</si>
  <si>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</si>
  <si>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</si>
  <si>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</si>
  <si>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</si>
  <si>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</si>
  <si>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</si>
  <si>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</si>
  <si>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</si>
  <si>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</si>
  <si>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</si>
  <si>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</si>
  <si>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</si>
  <si>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</si>
  <si>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</si>
  <si>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</si>
  <si>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</si>
  <si>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</si>
  <si>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</si>
  <si>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</si>
  <si>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</si>
  <si>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</si>
  <si>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</si>
  <si>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</si>
  <si>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</si>
  <si>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</si>
  <si>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</si>
  <si>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</si>
  <si>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</si>
  <si>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</si>
  <si>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</si>
  <si>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</si>
  <si>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</si>
  <si>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</si>
  <si>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</si>
  <si>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</si>
  <si>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</si>
  <si>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</si>
  <si>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</si>
  <si>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</si>
  <si>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</si>
  <si>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</si>
  <si>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</si>
  <si>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</si>
  <si>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</si>
  <si>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</si>
  <si>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</si>
  <si>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</si>
  <si>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</si>
  <si>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</si>
  <si>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</si>
  <si>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</si>
  <si>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</si>
  <si>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</si>
  <si>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</si>
  <si>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</si>
  <si>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</si>
  <si>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</si>
  <si>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</si>
  <si>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</si>
  <si>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</si>
  <si>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</si>
  <si>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</si>
  <si>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</si>
  <si>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</si>
  <si>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</si>
  <si>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</si>
  <si>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</si>
  <si>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</si>
  <si>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</si>
  <si>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</si>
  <si>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</si>
  <si>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</si>
  <si>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</si>
  <si>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</si>
  <si>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</si>
  <si>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</si>
  <si>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</si>
  <si>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</si>
  <si>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</si>
  <si>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</si>
  <si>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</si>
  <si>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</si>
  <si>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</si>
  <si>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</si>
  <si>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</si>
  <si>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</si>
  <si>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</si>
  <si>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</si>
  <si>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</si>
  <si>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</si>
  <si>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</si>
  <si>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</si>
  <si>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</si>
  <si>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</si>
  <si>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</si>
  <si>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</si>
  <si>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</si>
  <si>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</si>
  <si>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</si>
  <si>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</si>
  <si>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</si>
  <si>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</si>
  <si>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</si>
  <si>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</si>
  <si>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</si>
  <si>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</si>
  <si>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</si>
  <si>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</si>
  <si>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</si>
  <si>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</si>
  <si>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</si>
  <si>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</si>
  <si>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</si>
  <si>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</si>
  <si>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</si>
  <si>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</si>
  <si>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</si>
  <si>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</si>
  <si>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</si>
  <si>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</si>
  <si>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</si>
  <si>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</si>
  <si>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</si>
  <si>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</si>
  <si>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</si>
  <si>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</si>
  <si>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</si>
  <si>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</si>
  <si>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</si>
  <si>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</si>
  <si>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</si>
  <si>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</si>
  <si>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</si>
  <si>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</si>
  <si>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</si>
  <si>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</si>
  <si>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</si>
  <si>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</si>
  <si>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</si>
  <si>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</si>
  <si>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</si>
  <si>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</si>
  <si>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</si>
  <si>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</si>
  <si>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</si>
  <si>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</si>
  <si>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</si>
  <si>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</si>
  <si>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</si>
  <si>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</si>
  <si>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</si>
  <si>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</si>
  <si>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</si>
  <si>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</si>
  <si>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</si>
  <si>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</si>
  <si>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</si>
  <si>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</si>
  <si>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</si>
  <si>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</si>
  <si>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</si>
  <si>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</si>
  <si>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</si>
  <si>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</si>
  <si>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</si>
  <si>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</si>
  <si>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</si>
  <si>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</si>
  <si>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</si>
  <si>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</si>
  <si>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</si>
  <si>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</si>
  <si>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</si>
  <si>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</si>
  <si>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</si>
  <si>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</si>
  <si>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</si>
  <si>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</si>
  <si>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</si>
  <si>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</si>
  <si>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</si>
  <si>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</si>
  <si>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</si>
  <si>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</si>
  <si>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</si>
  <si>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</si>
  <si>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</si>
  <si>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</si>
  <si>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</si>
  <si>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</si>
  <si>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</si>
  <si>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</si>
  <si>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</si>
  <si>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</si>
  <si>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</si>
  <si>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</si>
  <si>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</si>
  <si>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</si>
  <si>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</si>
  <si>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</si>
  <si>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</si>
  <si>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</si>
  <si>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</si>
  <si>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</si>
  <si>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</si>
  <si>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</si>
  <si>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</si>
  <si>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</si>
  <si>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</si>
  <si>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</si>
  <si>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</si>
  <si>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</si>
  <si>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</si>
  <si>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</si>
  <si>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</si>
  <si>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</si>
  <si>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</si>
  <si>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</si>
  <si>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</si>
  <si>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</si>
  <si>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</si>
  <si>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</si>
  <si>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</si>
  <si>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</si>
  <si>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</si>
  <si>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</si>
  <si>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</si>
  <si>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</si>
  <si>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</si>
  <si>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</si>
  <si>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</si>
  <si>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</si>
  <si>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</si>
  <si>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</si>
  <si>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</si>
  <si>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</si>
  <si>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</si>
  <si>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</si>
  <si>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</si>
  <si>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</si>
  <si>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</si>
  <si>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</si>
  <si>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</si>
  <si>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</si>
  <si>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</si>
  <si>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</si>
  <si>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</si>
  <si>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</si>
  <si>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</si>
  <si>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</si>
  <si>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</si>
  <si>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</si>
  <si>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</si>
  <si>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</si>
  <si>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</si>
  <si>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</si>
  <si>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</si>
  <si>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</si>
  <si>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</si>
  <si>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</si>
  <si>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</si>
  <si>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</si>
  <si>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</si>
  <si>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</si>
  <si>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</si>
  <si>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</si>
  <si>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</si>
  <si>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</si>
  <si>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</si>
  <si>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</si>
  <si>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</si>
  <si>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</si>
  <si>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</si>
  <si>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</si>
  <si>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</si>
  <si>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</si>
  <si>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</si>
  <si>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</si>
  <si>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</si>
  <si>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</si>
  <si>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</si>
  <si>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</si>
  <si>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</si>
  <si>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</si>
  <si>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</si>
  <si>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</si>
  <si>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</si>
  <si>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</si>
  <si>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</si>
  <si>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</si>
  <si>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</si>
  <si>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</si>
  <si>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</si>
  <si>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</si>
  <si>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</si>
  <si>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</si>
  <si>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</si>
  <si>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</si>
  <si>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</si>
  <si>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</si>
  <si>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</si>
  <si>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</si>
  <si>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</si>
  <si>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</si>
  <si>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</si>
  <si>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</si>
  <si>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</si>
  <si>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</si>
  <si>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</si>
  <si>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</si>
  <si>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</si>
  <si>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</si>
  <si>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</si>
  <si>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</si>
  <si>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</si>
  <si>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</si>
  <si>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</si>
  <si>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</si>
  <si>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</si>
  <si>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</si>
  <si>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</si>
  <si>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</si>
  <si>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</si>
  <si>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</si>
  <si>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</si>
  <si>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</si>
  <si>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</si>
  <si>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</si>
  <si>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</si>
  <si>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</si>
  <si>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</si>
  <si>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</si>
  <si>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</si>
  <si>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</si>
  <si>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</si>
  <si>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</si>
  <si>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</si>
  <si>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</si>
  <si>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</si>
  <si>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</si>
  <si>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</si>
  <si>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</si>
  <si>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</si>
  <si>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</si>
  <si>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</si>
  <si>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</si>
  <si>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</si>
  <si>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</si>
  <si>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</si>
  <si>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</si>
  <si>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</si>
  <si>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</si>
  <si>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</si>
  <si>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</si>
  <si>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</si>
  <si>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</si>
  <si>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</si>
  <si>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</si>
  <si>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</si>
  <si>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</si>
  <si>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</si>
  <si>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</si>
  <si>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</si>
  <si>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</si>
  <si>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</si>
  <si>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</si>
  <si>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</si>
  <si>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</si>
  <si>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</si>
  <si>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</si>
  <si>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</si>
  <si>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</si>
  <si>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</si>
  <si>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</si>
  <si>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</si>
  <si>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</si>
  <si>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</si>
  <si>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</si>
  <si>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</si>
  <si>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</si>
  <si>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</si>
  <si>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</si>
  <si>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</si>
  <si>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</si>
  <si>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</si>
  <si>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</si>
  <si>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</si>
  <si>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</si>
  <si>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</si>
  <si>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</si>
  <si>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</si>
  <si>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</si>
  <si>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</si>
  <si>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</si>
  <si>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</si>
  <si>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</si>
  <si>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</si>
  <si>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</si>
  <si>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</si>
  <si>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</si>
  <si>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</si>
  <si>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</si>
  <si>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</si>
  <si>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</si>
  <si>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</si>
  <si>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</si>
  <si>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</si>
  <si>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</si>
  <si>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</si>
  <si>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</si>
  <si>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</si>
  <si>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</si>
  <si>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</si>
  <si>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</si>
  <si>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</si>
  <si>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</si>
  <si>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</si>
  <si>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</si>
  <si>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</si>
  <si>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</si>
  <si>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</si>
  <si>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</si>
  <si>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</si>
  <si>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</si>
  <si>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</si>
  <si>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</si>
  <si>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</si>
  <si>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</si>
  <si>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</si>
  <si>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</si>
  <si>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</si>
  <si>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</si>
  <si>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</si>
  <si>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</si>
  <si>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</si>
  <si>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</si>
  <si>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</si>
  <si>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</si>
  <si>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</si>
  <si>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</si>
  <si>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</si>
  <si>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</si>
  <si>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</si>
  <si>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</si>
  <si>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</si>
  <si>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</si>
  <si>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</si>
  <si>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</si>
  <si>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</si>
  <si>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</si>
  <si>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</si>
  <si>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</si>
  <si>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</si>
  <si>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</si>
  <si>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</si>
  <si>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</si>
  <si>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</si>
  <si>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</si>
  <si>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</si>
  <si>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</si>
  <si>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</si>
  <si>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</si>
  <si>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</si>
  <si>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</si>
  <si>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</si>
  <si>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</si>
  <si>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</si>
  <si>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</si>
  <si>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</si>
  <si>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</si>
  <si>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</si>
  <si>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</si>
  <si>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</si>
  <si>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</si>
  <si>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</si>
  <si>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</si>
  <si>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</si>
  <si>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</si>
  <si>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</si>
  <si>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</si>
  <si>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</si>
  <si>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</si>
  <si>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</si>
  <si>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</si>
  <si>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</si>
  <si>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</si>
  <si>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</si>
  <si>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</si>
  <si>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</si>
  <si>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</si>
  <si>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</si>
  <si>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</si>
  <si>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</si>
  <si>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</si>
  <si>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</si>
  <si>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</si>
  <si>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</si>
  <si>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</si>
  <si>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</si>
  <si>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</si>
  <si>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</si>
  <si>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</si>
  <si>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</si>
  <si>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</si>
  <si>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</si>
  <si>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</si>
  <si>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</si>
  <si>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</si>
  <si>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</si>
  <si>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</si>
  <si>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</si>
  <si>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</si>
  <si>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</si>
  <si>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</si>
  <si>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</si>
  <si>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</si>
  <si>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</si>
  <si>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</si>
  <si>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</si>
  <si>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</si>
  <si>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</si>
  <si>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</si>
  <si>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</si>
  <si>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</si>
  <si>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</si>
  <si>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</si>
  <si>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</si>
  <si>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</si>
  <si>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</si>
  <si>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</si>
  <si>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</si>
  <si>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</si>
  <si>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</si>
  <si>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</si>
  <si>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</si>
  <si>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</si>
  <si>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</si>
  <si>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</si>
  <si>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</si>
  <si>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</si>
  <si>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</si>
  <si>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</si>
  <si>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</si>
  <si>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</si>
  <si>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</si>
  <si>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</si>
  <si>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</si>
  <si>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</si>
  <si>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</si>
  <si>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</si>
  <si>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</si>
  <si>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</si>
  <si>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</si>
  <si>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</si>
  <si>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</si>
  <si>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</si>
  <si>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</si>
  <si>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</si>
  <si>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</si>
  <si>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</si>
  <si>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</si>
  <si>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</si>
  <si>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</si>
  <si>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</si>
  <si>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</si>
  <si>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</si>
  <si>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</si>
  <si>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</si>
  <si>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</si>
  <si>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</si>
  <si>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</si>
  <si>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</si>
  <si>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</si>
  <si>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</si>
  <si>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</si>
  <si>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</si>
  <si>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</si>
  <si>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</si>
  <si>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</si>
  <si>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</si>
  <si>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</si>
  <si>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</si>
  <si>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</si>
  <si>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</si>
  <si>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</si>
  <si>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</si>
  <si>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</si>
  <si>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</si>
  <si>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</si>
  <si>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</si>
  <si>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</si>
  <si>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</si>
  <si>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</si>
  <si>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</si>
  <si>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</si>
  <si>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</si>
  <si>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</si>
  <si>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</si>
  <si>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</si>
  <si>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</si>
  <si>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</si>
  <si>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</si>
  <si>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</si>
  <si>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</si>
  <si>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</si>
  <si>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</si>
  <si>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</si>
  <si>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</si>
  <si>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</si>
  <si>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</si>
  <si>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</si>
  <si>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</si>
  <si>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</si>
  <si>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</si>
  <si>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</si>
  <si>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</si>
  <si>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</si>
  <si>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</si>
  <si>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</si>
  <si>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</si>
  <si>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</si>
  <si>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</si>
  <si>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</si>
  <si>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</si>
  <si>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</si>
  <si>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</si>
  <si>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</si>
  <si>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</si>
  <si>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</si>
  <si>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</si>
  <si>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</si>
  <si>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</si>
  <si>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</si>
  <si>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</si>
  <si>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</si>
  <si>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</si>
  <si>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</si>
  <si>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</si>
  <si>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</si>
  <si>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</si>
  <si>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</si>
  <si>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</si>
  <si>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</si>
  <si>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</si>
  <si>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</si>
  <si>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</si>
  <si>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</si>
  <si>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</si>
  <si>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</si>
  <si>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</si>
  <si>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</si>
  <si>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</si>
  <si>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</si>
  <si>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</si>
  <si>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</si>
  <si>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</si>
  <si>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</si>
  <si>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</si>
  <si>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</si>
  <si>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</si>
  <si>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</si>
  <si>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</si>
  <si>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</si>
  <si>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</si>
  <si>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</si>
  <si>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</si>
  <si>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</si>
  <si>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</si>
  <si>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</si>
  <si>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</si>
  <si>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</si>
  <si>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</si>
  <si>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</si>
  <si>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</si>
  <si>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</si>
  <si>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</si>
  <si>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</si>
  <si>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</si>
  <si>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</si>
  <si>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</si>
  <si>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</si>
  <si>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</si>
  <si>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</si>
  <si>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</si>
  <si>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</si>
  <si>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</si>
  <si>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</si>
  <si>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</si>
  <si>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</si>
  <si>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</si>
  <si>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</si>
  <si>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</si>
  <si>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</si>
  <si>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</si>
  <si>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</si>
  <si>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</si>
  <si>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</si>
  <si>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</si>
  <si>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</si>
  <si>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</si>
  <si>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</si>
  <si>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</si>
  <si>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</si>
  <si>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</si>
  <si>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</si>
  <si>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</si>
  <si>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</si>
  <si>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</si>
  <si>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</si>
  <si>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</si>
  <si>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</si>
  <si>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</si>
  <si>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</si>
  <si>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</si>
  <si>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</si>
  <si>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</si>
  <si>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</si>
  <si>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</si>
  <si>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</si>
  <si>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</si>
  <si>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</si>
  <si>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</si>
  <si>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</si>
  <si>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</si>
  <si>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</si>
  <si>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</si>
  <si>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</si>
  <si>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</si>
  <si>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</si>
  <si>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</si>
  <si>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</si>
  <si>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</si>
  <si>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</si>
  <si>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</si>
  <si>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</si>
  <si>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</si>
  <si>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</si>
  <si>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</si>
  <si>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</si>
  <si>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</si>
  <si>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</si>
  <si>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</si>
  <si>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</si>
  <si>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</si>
  <si>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</si>
  <si>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</si>
  <si>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</si>
  <si>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</si>
  <si>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</si>
  <si>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</si>
  <si>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</si>
  <si>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</si>
  <si>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</si>
  <si>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</si>
  <si>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</si>
  <si>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</si>
  <si>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</si>
  <si>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</si>
  <si>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</si>
  <si>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</si>
  <si>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</si>
  <si>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</si>
  <si>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</si>
  <si>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</si>
  <si>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</si>
  <si>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</si>
  <si>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</si>
  <si>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</si>
  <si>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</si>
  <si>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</si>
  <si>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</si>
  <si>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</si>
  <si>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</si>
  <si>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</si>
  <si>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</si>
  <si>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</si>
  <si>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</si>
  <si>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</si>
  <si>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</si>
  <si>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</si>
  <si>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</si>
  <si>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</si>
  <si>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</si>
  <si>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</si>
  <si>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</si>
  <si>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</si>
  <si>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</si>
  <si>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</si>
  <si>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</si>
  <si>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</si>
  <si>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</si>
  <si>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</si>
  <si>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</si>
  <si>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</si>
  <si>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</si>
  <si>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</si>
  <si>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</si>
  <si>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</si>
  <si>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</si>
  <si>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</si>
  <si>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</si>
  <si>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</si>
  <si>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</si>
  <si>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</si>
  <si>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</si>
  <si>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</si>
  <si>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</si>
  <si>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</si>
  <si>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</si>
  <si>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</si>
  <si>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</si>
  <si>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</si>
  <si>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</si>
  <si>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</si>
  <si>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</si>
  <si>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</si>
  <si>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</si>
  <si>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</si>
  <si>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</si>
  <si>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</si>
  <si>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</si>
  <si>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</si>
  <si>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</si>
  <si>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</si>
  <si>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</si>
  <si>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</si>
  <si>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</si>
  <si>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</si>
  <si>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</si>
  <si>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</si>
  <si>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</si>
  <si>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</si>
  <si>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</si>
  <si>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</si>
  <si>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</si>
  <si>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</si>
  <si>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</si>
  <si>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</si>
  <si>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</si>
  <si>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</si>
  <si>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</si>
  <si>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</si>
  <si>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</si>
  <si>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</si>
  <si>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</si>
  <si>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</si>
  <si>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</si>
  <si>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</si>
  <si>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</si>
  <si>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</si>
  <si>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</si>
  <si>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</si>
  <si>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</si>
  <si>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</si>
  <si>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</si>
  <si>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</si>
  <si>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</si>
  <si>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</si>
  <si>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</si>
  <si>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</si>
  <si>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</si>
  <si>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</si>
  <si>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</si>
  <si>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</si>
  <si>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</si>
  <si>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</si>
  <si>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</si>
  <si>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</si>
  <si>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</si>
  <si>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</si>
  <si>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</si>
  <si>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</si>
  <si>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</si>
  <si>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</si>
  <si>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</si>
  <si>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</si>
  <si>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</si>
  <si>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</si>
  <si>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</si>
  <si>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</si>
  <si>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</si>
  <si>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</si>
  <si>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</si>
  <si>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</si>
  <si>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</si>
  <si>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</si>
  <si>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</si>
  <si>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</si>
  <si>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</si>
  <si>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</si>
  <si>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</si>
  <si>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</si>
  <si>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</si>
  <si>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</si>
  <si>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</si>
  <si>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</si>
  <si>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</si>
  <si>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</si>
  <si>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</si>
  <si>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</si>
  <si>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</si>
  <si>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</si>
  <si>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</si>
  <si>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</si>
  <si>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</si>
  <si>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</si>
  <si>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</si>
  <si>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</si>
  <si>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</si>
  <si>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</si>
  <si>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</si>
  <si>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</si>
  <si>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</si>
  <si>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</si>
  <si>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</si>
  <si>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</si>
  <si>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</si>
  <si>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</si>
  <si>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</si>
  <si>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</si>
  <si>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</si>
  <si>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</si>
  <si>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</si>
  <si>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</si>
  <si>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</si>
  <si>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</si>
  <si>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</si>
  <si>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</si>
  <si>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</si>
  <si>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</si>
  <si>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</si>
  <si>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</si>
  <si>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</si>
  <si>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</si>
  <si>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</si>
  <si>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</si>
  <si>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</si>
  <si>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</si>
  <si>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</si>
  <si>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</si>
  <si>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</si>
  <si>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</si>
  <si>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</si>
  <si>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</si>
  <si>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</si>
  <si>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</si>
  <si>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</si>
  <si>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</si>
  <si>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</si>
  <si>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</si>
  <si>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</si>
  <si>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</si>
  <si>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</si>
  <si>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</si>
  <si>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</si>
  <si>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</si>
  <si>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</si>
  <si>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</si>
  <si>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</si>
  <si>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</si>
  <si>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</si>
  <si>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</si>
  <si>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</si>
  <si>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</si>
  <si>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</si>
  <si>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</si>
  <si>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</si>
  <si>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</si>
  <si>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</si>
  <si>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</si>
  <si>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</si>
  <si>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</si>
  <si>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</si>
  <si>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</si>
  <si>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</si>
  <si>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</si>
  <si>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</si>
  <si>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</si>
  <si>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</si>
  <si>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</si>
  <si>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</si>
  <si>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</si>
  <si>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</si>
  <si>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</si>
  <si>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</si>
  <si>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</si>
  <si>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</si>
  <si>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</si>
  <si>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</si>
  <si>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</si>
  <si>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</si>
  <si>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</si>
  <si>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</si>
  <si>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</si>
  <si>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</si>
  <si>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</si>
  <si>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</si>
  <si>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</si>
  <si>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</si>
  <si>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</si>
  <si>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</si>
  <si>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</si>
  <si>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</si>
  <si>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</si>
  <si>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</si>
  <si>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</si>
  <si>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</si>
  <si>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</si>
  <si>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</si>
  <si>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</si>
  <si>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</si>
  <si>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</si>
  <si>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</si>
  <si>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</si>
  <si>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</si>
  <si>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</si>
  <si>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</si>
  <si>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</si>
  <si>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</si>
  <si>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</si>
  <si>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</si>
  <si>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</si>
  <si>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</si>
  <si>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</si>
  <si>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</si>
  <si>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</si>
  <si>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</si>
  <si>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</si>
  <si>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</si>
  <si>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</si>
  <si>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</si>
  <si>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</si>
  <si>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</si>
  <si>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</si>
  <si>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</si>
  <si>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</si>
  <si>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</si>
  <si>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</si>
  <si>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</si>
  <si>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</si>
  <si>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</si>
  <si>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</si>
  <si>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</si>
  <si>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</si>
  <si>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</si>
  <si>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</si>
  <si>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</si>
  <si>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</si>
  <si>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</si>
  <si>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</si>
  <si>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</si>
  <si>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</si>
  <si>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</si>
  <si>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</si>
  <si>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</si>
  <si>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</si>
  <si>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</si>
  <si>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</si>
  <si>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</si>
  <si>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</si>
  <si>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</si>
  <si>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</si>
  <si>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</si>
  <si>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</si>
  <si>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</si>
  <si>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</si>
  <si>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</si>
  <si>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</si>
  <si>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</si>
  <si>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</si>
  <si>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</si>
  <si>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</si>
  <si>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</si>
  <si>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</si>
  <si>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</si>
  <si>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</si>
  <si>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</si>
  <si>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</si>
  <si>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</si>
  <si>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</si>
  <si>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</si>
  <si>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</si>
  <si>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</si>
  <si>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</si>
  <si>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</si>
  <si>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</si>
  <si>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</si>
  <si>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</si>
  <si>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</si>
  <si>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</si>
  <si>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</si>
  <si>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</si>
  <si>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</si>
  <si>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</si>
  <si>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</si>
  <si>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</si>
  <si>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</si>
  <si>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</si>
  <si>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</si>
  <si>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</si>
  <si>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</si>
  <si>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</si>
  <si>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</si>
  <si>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</si>
  <si>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</si>
  <si>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</si>
  <si>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</si>
  <si>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</si>
  <si>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</si>
  <si>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</si>
  <si>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</si>
  <si>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</si>
  <si>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</si>
  <si>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</si>
  <si>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</si>
  <si>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</si>
  <si>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</si>
  <si>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</si>
  <si>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</si>
  <si>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</si>
  <si>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</si>
  <si>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</si>
  <si>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</si>
  <si>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</si>
  <si>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</si>
  <si>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</si>
  <si>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</si>
  <si>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</si>
  <si>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</si>
  <si>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</si>
  <si>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</si>
  <si>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</si>
  <si>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</si>
  <si>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</si>
  <si>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</si>
  <si>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</si>
  <si>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</si>
  <si>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</si>
  <si>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</si>
  <si>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</si>
  <si>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</si>
  <si>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</si>
  <si>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</si>
  <si>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</si>
  <si>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</si>
  <si>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</si>
  <si>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</si>
  <si>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</si>
  <si>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</si>
  <si>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</si>
  <si>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</si>
  <si>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</si>
  <si>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</si>
  <si>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</si>
  <si>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</si>
  <si>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</si>
  <si>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</si>
  <si>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</si>
  <si>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</si>
  <si>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</si>
  <si>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</si>
  <si>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</si>
  <si>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</si>
  <si>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</si>
  <si>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</si>
  <si>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</si>
  <si>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</si>
  <si>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</si>
  <si>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</si>
  <si>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</si>
  <si>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</si>
  <si>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</si>
  <si>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</si>
  <si>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</si>
  <si>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</si>
  <si>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</si>
  <si>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</si>
  <si>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</si>
  <si>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</si>
  <si>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</si>
  <si>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</si>
  <si>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</si>
  <si>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</si>
  <si>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</si>
  <si>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</si>
  <si>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</si>
  <si>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</si>
  <si>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</si>
  <si>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</si>
  <si>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</si>
  <si>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</si>
  <si>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</si>
  <si>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</si>
  <si>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</si>
  <si>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</si>
  <si>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</si>
  <si>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</si>
  <si>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</si>
  <si>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</si>
  <si>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</si>
  <si>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</si>
  <si>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</si>
  <si>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</si>
  <si>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</si>
  <si>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</si>
  <si>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</si>
  <si>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</si>
  <si>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</si>
  <si>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</si>
  <si>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</si>
  <si>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</si>
  <si>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</si>
  <si>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</si>
  <si>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</si>
  <si>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</si>
  <si>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</si>
  <si>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</si>
  <si>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</si>
  <si>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</si>
  <si>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</si>
  <si>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</si>
  <si>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</si>
  <si>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</si>
  <si>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</si>
  <si>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</si>
  <si>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</si>
  <si>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</si>
  <si>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</si>
  <si>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</si>
  <si>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</si>
  <si>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</si>
  <si>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</si>
  <si>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</si>
  <si>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</si>
  <si>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</si>
  <si>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</si>
  <si>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</si>
  <si>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</si>
  <si>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</si>
  <si>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</si>
  <si>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</si>
  <si>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</si>
  <si>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</si>
  <si>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</si>
  <si>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</si>
  <si>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</si>
  <si>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</si>
  <si>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</si>
  <si>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</si>
  <si>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</si>
  <si>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</si>
  <si>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</si>
  <si>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</si>
  <si>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</si>
  <si>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</si>
  <si>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</si>
  <si>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</si>
  <si>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</si>
  <si>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</si>
  <si>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</si>
  <si>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</si>
  <si>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</si>
  <si>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</si>
  <si>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</si>
  <si>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</si>
  <si>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</si>
  <si>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</si>
  <si>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</si>
  <si>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</si>
  <si>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</si>
  <si>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</si>
  <si>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</si>
  <si>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</si>
  <si>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</si>
  <si>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</si>
  <si>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</si>
  <si>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</si>
  <si>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</si>
  <si>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</si>
  <si>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</si>
  <si>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</si>
  <si>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</si>
  <si>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</si>
  <si>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</si>
  <si>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</si>
  <si>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</si>
  <si>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</si>
  <si>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</si>
  <si>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</si>
  <si>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</si>
  <si>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</si>
  <si>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</si>
  <si>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</si>
  <si>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</si>
  <si>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</si>
  <si>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</si>
  <si>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</si>
  <si>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</si>
  <si>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</si>
  <si>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</si>
  <si>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</si>
  <si>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</si>
  <si>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</si>
  <si>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</si>
  <si>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</si>
  <si>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</si>
  <si>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</si>
  <si>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</si>
  <si>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</si>
  <si>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</si>
  <si>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</si>
  <si>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</si>
  <si>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</si>
  <si>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</si>
  <si>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</si>
  <si>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</si>
  <si>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</si>
  <si>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</si>
  <si>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</si>
  <si>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</si>
  <si>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</si>
  <si>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</si>
  <si>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</si>
  <si>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</si>
  <si>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</si>
  <si>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</si>
  <si>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</si>
  <si>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</si>
  <si>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</si>
  <si>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</si>
  <si>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</si>
  <si>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</si>
  <si>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</si>
  <si>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</si>
  <si>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</si>
  <si>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</si>
  <si>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</si>
  <si>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</si>
  <si>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</si>
  <si>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</si>
  <si>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</si>
  <si>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</si>
  <si>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</si>
  <si>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</si>
  <si>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</si>
  <si>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</si>
  <si>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</si>
  <si>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</si>
  <si>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</si>
  <si>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</si>
  <si>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</si>
  <si>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</si>
  <si>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</si>
  <si>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</si>
  <si>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</si>
  <si>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</si>
  <si>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</si>
  <si>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</si>
  <si>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</si>
  <si>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</si>
  <si>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</si>
  <si>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</si>
  <si>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</si>
  <si>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</si>
  <si>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</si>
  <si>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</si>
  <si>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</si>
  <si>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</si>
  <si>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</si>
  <si>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</si>
  <si>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</si>
  <si>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</si>
  <si>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</si>
  <si>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</si>
  <si>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</si>
  <si>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</si>
  <si>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</si>
  <si>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</si>
  <si>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</si>
  <si>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</si>
  <si>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</si>
  <si>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</si>
  <si>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</si>
  <si>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</si>
  <si>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</si>
  <si>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</si>
  <si>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</si>
  <si>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</si>
  <si>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</si>
  <si>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</si>
  <si>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</si>
  <si>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</si>
  <si>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</si>
  <si>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</si>
  <si>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</si>
  <si>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</si>
  <si>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</si>
  <si>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</si>
  <si>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</si>
  <si>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</si>
  <si>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</si>
  <si>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</si>
  <si>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</si>
  <si>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</si>
  <si>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</si>
  <si>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</si>
  <si>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</si>
  <si>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</si>
  <si>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</si>
  <si>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</si>
  <si>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</si>
  <si>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</si>
  <si>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</si>
  <si>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</si>
  <si>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</si>
  <si>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</si>
  <si>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</si>
  <si>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</si>
  <si>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</si>
  <si>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</si>
  <si>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</si>
  <si>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</si>
  <si>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</si>
  <si>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</si>
  <si>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</si>
  <si>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</si>
  <si>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</si>
  <si>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</si>
  <si>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</si>
  <si>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</si>
  <si>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</si>
  <si>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</si>
  <si>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</si>
  <si>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</si>
  <si>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</si>
  <si>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</si>
  <si>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</si>
  <si>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</si>
  <si>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</si>
  <si>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</si>
  <si>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</si>
  <si>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</si>
  <si>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</si>
  <si>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</si>
  <si>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</si>
  <si>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</si>
  <si>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</si>
  <si>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</si>
  <si>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</si>
  <si>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</si>
  <si>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</si>
  <si>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</si>
  <si>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</si>
  <si>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</si>
  <si>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</si>
  <si>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</si>
  <si>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</si>
  <si>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</si>
  <si>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</si>
  <si>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</si>
  <si>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</si>
  <si>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</si>
  <si>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</si>
  <si>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</si>
  <si>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</si>
  <si>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</si>
  <si>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</si>
  <si>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</si>
  <si>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</si>
  <si>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</si>
  <si>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</si>
  <si>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</si>
  <si>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</si>
  <si>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</si>
  <si>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</si>
  <si>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</si>
  <si>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</si>
  <si>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</si>
  <si>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</si>
  <si>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</si>
  <si>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</si>
  <si>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</si>
  <si>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</si>
  <si>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</si>
  <si>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</si>
  <si>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</si>
  <si>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</si>
  <si>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</si>
  <si>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</si>
  <si>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</si>
  <si>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</si>
  <si>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</si>
  <si>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</si>
  <si>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</si>
  <si>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</si>
  <si>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</si>
  <si>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</si>
  <si>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</si>
  <si>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</si>
  <si>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</si>
  <si>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</si>
  <si>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</si>
  <si>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</si>
  <si>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</si>
  <si>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</si>
  <si>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</si>
  <si>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</si>
  <si>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</si>
  <si>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</si>
  <si>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</si>
  <si>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</si>
  <si>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</si>
  <si>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</si>
  <si>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</si>
  <si>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</si>
  <si>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</si>
  <si>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</si>
  <si>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</si>
  <si>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</si>
  <si>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</si>
  <si>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</si>
  <si>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</si>
  <si>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</si>
  <si>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</si>
  <si>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</si>
  <si>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</si>
  <si>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</si>
  <si>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</si>
  <si>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</si>
  <si>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</si>
  <si>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</si>
  <si>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</si>
  <si>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</si>
  <si>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</si>
  <si>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</si>
  <si>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</si>
  <si>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</si>
  <si>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</si>
  <si>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</si>
  <si>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</si>
  <si>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</si>
  <si>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</si>
  <si>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</si>
  <si>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</si>
  <si>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</si>
  <si>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</si>
  <si>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</si>
  <si>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</si>
  <si>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</si>
  <si>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</si>
  <si>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</si>
  <si>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</si>
  <si>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</si>
  <si>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</si>
  <si>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</si>
  <si>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</si>
  <si>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</si>
  <si>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</si>
  <si>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</si>
  <si>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</si>
  <si>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</si>
  <si>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</si>
  <si>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</si>
  <si>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</si>
  <si>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</si>
  <si>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</si>
  <si>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</si>
  <si>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</si>
  <si>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</si>
  <si>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</si>
  <si>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</si>
  <si>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</si>
  <si>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</si>
  <si>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</si>
  <si>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</si>
  <si>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</si>
  <si>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</si>
  <si>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</si>
  <si>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</si>
  <si>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</si>
  <si>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</si>
  <si>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</si>
  <si>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</si>
  <si>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</si>
  <si>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</si>
  <si>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</si>
  <si>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</si>
  <si>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</si>
  <si>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</si>
  <si>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</si>
  <si>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</si>
  <si>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</si>
  <si>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</si>
  <si>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</si>
  <si>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</si>
  <si>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</si>
  <si>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</si>
  <si>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</si>
  <si>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</si>
  <si>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</si>
  <si>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</si>
  <si>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</si>
  <si>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</si>
  <si>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</si>
  <si>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</si>
  <si>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</si>
  <si>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</si>
  <si>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</si>
  <si>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</si>
  <si>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</si>
  <si>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</si>
  <si>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</si>
  <si>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</si>
  <si>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</si>
  <si>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</si>
  <si>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</si>
  <si>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</si>
  <si>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</si>
  <si>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</si>
  <si>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</si>
  <si>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</si>
  <si>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</si>
  <si>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</si>
  <si>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</si>
  <si>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</si>
  <si>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</si>
  <si>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</si>
  <si>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</si>
  <si>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</si>
  <si>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</si>
  <si>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</si>
  <si>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</si>
  <si>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</si>
  <si>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</si>
  <si>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</si>
  <si>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</si>
  <si>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</si>
  <si>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</si>
  <si>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</si>
  <si>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</si>
  <si>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</si>
  <si>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</si>
  <si>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</si>
  <si>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</si>
  <si>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</si>
  <si>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</si>
  <si>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</si>
  <si>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</si>
  <si>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</si>
  <si>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</si>
  <si>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</si>
  <si>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</si>
  <si>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</si>
  <si>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</si>
  <si>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</si>
  <si>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</si>
  <si>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</si>
  <si>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</si>
  <si>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</si>
  <si>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</si>
  <si>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</si>
  <si>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</si>
  <si>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</si>
  <si>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</si>
  <si>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</si>
  <si>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</si>
  <si>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</si>
  <si>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</si>
  <si>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</si>
  <si>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</si>
  <si>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</si>
  <si>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</si>
  <si>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</si>
  <si>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</si>
  <si>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</si>
  <si>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</si>
  <si>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</si>
  <si>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</si>
  <si>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</si>
  <si>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</si>
  <si>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</si>
  <si>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</si>
  <si>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</si>
  <si>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</si>
  <si>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</si>
  <si>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</si>
  <si>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</si>
  <si>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</si>
  <si>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</si>
  <si>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</si>
  <si>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</si>
  <si>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</si>
  <si>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</si>
  <si>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</si>
  <si>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</si>
  <si>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</si>
  <si>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</si>
  <si>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</si>
  <si>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</si>
  <si>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</si>
  <si>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</si>
  <si>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</si>
  <si>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</si>
  <si>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</si>
  <si>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</si>
  <si>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</si>
  <si>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</si>
  <si>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</si>
  <si>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</si>
  <si>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</si>
  <si>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</si>
  <si>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</si>
  <si>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</si>
  <si>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</si>
  <si>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</si>
  <si>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</si>
  <si>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</si>
  <si>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</si>
  <si>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</si>
  <si>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</si>
  <si>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</si>
  <si>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</si>
  <si>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</si>
  <si>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</si>
  <si>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</si>
  <si>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</si>
  <si>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</si>
  <si>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</si>
  <si>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</si>
  <si>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</si>
  <si>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</si>
  <si>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</si>
  <si>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</si>
  <si>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</si>
  <si>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</si>
  <si>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</si>
  <si>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</si>
  <si>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</si>
  <si>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</si>
  <si>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</si>
  <si>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</si>
  <si>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</si>
  <si>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</si>
  <si>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</si>
  <si>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</si>
  <si>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</si>
  <si>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</si>
  <si>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</si>
  <si>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</si>
  <si>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</si>
  <si>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</si>
  <si>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</si>
  <si>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</si>
  <si>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</si>
  <si>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</si>
  <si>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</si>
  <si>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</si>
  <si>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</si>
  <si>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</si>
  <si>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</si>
  <si>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</si>
  <si>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</si>
  <si>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</si>
  <si>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</si>
  <si>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</si>
  <si>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</si>
  <si>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</si>
  <si>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</si>
  <si>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</si>
  <si>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</si>
  <si>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</si>
  <si>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</si>
  <si>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</si>
  <si>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</si>
  <si>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</si>
  <si>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</si>
  <si>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</si>
  <si>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</si>
  <si>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</si>
  <si>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</si>
  <si>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</si>
  <si>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</si>
  <si>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</si>
  <si>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</si>
  <si>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</si>
  <si>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</si>
  <si>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</si>
  <si>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</si>
  <si>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</si>
  <si>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</si>
  <si>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</si>
  <si>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</si>
  <si>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</si>
  <si>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</si>
  <si>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</si>
  <si>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</si>
  <si>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</si>
  <si>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</si>
  <si>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</si>
  <si>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</si>
  <si>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</si>
  <si>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</si>
  <si>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</si>
  <si>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</si>
  <si>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</si>
  <si>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</si>
  <si>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</si>
  <si>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</si>
  <si>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</si>
  <si>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</si>
  <si>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</si>
  <si>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</si>
  <si>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</si>
  <si>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</si>
  <si>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</si>
  <si>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</si>
  <si>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</si>
  <si>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</si>
  <si>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</si>
  <si>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</si>
  <si>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</si>
  <si>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</si>
  <si>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</si>
  <si>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</si>
  <si>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</si>
  <si>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</si>
  <si>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</si>
  <si>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</si>
  <si>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</si>
  <si>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</si>
  <si>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</si>
  <si>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</si>
  <si>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</si>
  <si>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</si>
  <si>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</si>
  <si>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</si>
  <si>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</si>
  <si>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</si>
  <si>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</si>
  <si>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</si>
  <si>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</si>
  <si>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</si>
  <si>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</si>
  <si>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</si>
  <si>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</si>
  <si>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</si>
  <si>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</si>
  <si>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</si>
  <si>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</si>
  <si>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</si>
  <si>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</si>
  <si>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</si>
  <si>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</si>
  <si>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</si>
  <si>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</si>
  <si>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</si>
  <si>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</si>
  <si>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</si>
  <si>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</si>
  <si>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</si>
  <si>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</si>
  <si>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</si>
  <si>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</si>
  <si>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</si>
  <si>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</si>
  <si>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</si>
  <si>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</si>
  <si>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</si>
  <si>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</si>
  <si>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</si>
  <si>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</si>
  <si>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</si>
  <si>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</si>
  <si>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</si>
  <si>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</si>
  <si>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</si>
  <si>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</si>
  <si>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</si>
  <si>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</si>
  <si>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</si>
  <si>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</si>
  <si>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</si>
  <si>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</si>
  <si>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</si>
  <si>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</si>
  <si>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</si>
  <si>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</si>
  <si>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</si>
  <si>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</si>
  <si>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</si>
  <si>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</si>
  <si>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</si>
  <si>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</si>
  <si>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</si>
  <si>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</si>
  <si>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</si>
  <si>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</si>
  <si>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</si>
  <si>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</si>
  <si>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</si>
  <si>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</si>
  <si>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</si>
  <si>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</si>
  <si>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</si>
  <si>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</si>
  <si>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</si>
  <si>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</si>
  <si>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</si>
  <si>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</si>
  <si>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</si>
  <si>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</si>
  <si>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</si>
  <si>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</si>
  <si>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</si>
  <si>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</si>
  <si>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</si>
  <si>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</si>
  <si>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</si>
  <si>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</si>
  <si>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</si>
  <si>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</si>
  <si>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</si>
  <si>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</si>
  <si>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</si>
  <si>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</si>
  <si>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</si>
  <si>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</si>
  <si>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</si>
  <si>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</si>
  <si>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</si>
  <si>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</si>
  <si>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</si>
  <si>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</si>
  <si>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</si>
  <si>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</si>
  <si>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</si>
  <si>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</si>
  <si>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</si>
  <si>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</si>
  <si>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</si>
  <si>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</si>
  <si>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</si>
  <si>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</si>
  <si>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</si>
  <si>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</si>
  <si>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</si>
  <si>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</si>
  <si>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</si>
  <si>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</si>
  <si>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</si>
  <si>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</si>
  <si>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</si>
  <si>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</si>
  <si>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</si>
  <si>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</si>
  <si>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</si>
  <si>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</si>
  <si>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</si>
  <si>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</si>
  <si>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</si>
  <si>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</si>
  <si>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</si>
  <si>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</si>
  <si>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</si>
  <si>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</si>
  <si>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</si>
  <si>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</si>
  <si>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</si>
  <si>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</si>
  <si>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</si>
  <si>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</si>
  <si>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</si>
  <si>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</si>
  <si>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</si>
  <si>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</si>
  <si>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</si>
  <si>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</si>
  <si>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</si>
  <si>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</si>
  <si>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</si>
  <si>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</si>
  <si>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</si>
  <si>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</si>
  <si>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</si>
  <si>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</si>
  <si>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</si>
  <si>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</si>
  <si>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</si>
  <si>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</si>
  <si>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</si>
  <si>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</si>
  <si>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</si>
  <si>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</si>
  <si>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</si>
  <si>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</si>
  <si>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</si>
  <si>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</si>
  <si>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</si>
  <si>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</si>
  <si>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</si>
  <si>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</si>
  <si>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</si>
  <si>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</si>
  <si>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</si>
  <si>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</si>
  <si>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</si>
  <si>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</si>
  <si>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</si>
  <si>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</si>
  <si>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</si>
  <si>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</si>
  <si>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</si>
  <si>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</si>
  <si>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</si>
  <si>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</si>
  <si>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</si>
  <si>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</si>
  <si>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</si>
  <si>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</si>
  <si>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</si>
  <si>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</si>
  <si>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</si>
  <si>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</si>
  <si>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</si>
  <si>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</si>
  <si>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</si>
  <si>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</si>
  <si>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</si>
  <si>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</si>
  <si>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</si>
  <si>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</si>
  <si>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</si>
  <si>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</si>
  <si>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</si>
  <si>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</si>
  <si>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</si>
  <si>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</si>
  <si>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</si>
  <si>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</si>
  <si>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</si>
  <si>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</si>
  <si>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</si>
  <si>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</si>
  <si>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</si>
  <si>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</si>
  <si>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</si>
  <si>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</si>
  <si>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</si>
  <si>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</si>
  <si>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</si>
  <si>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</si>
  <si>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</si>
  <si>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</si>
  <si>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</si>
  <si>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</si>
  <si>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</si>
  <si>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</si>
  <si>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</si>
  <si>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</si>
  <si>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</si>
  <si>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</si>
  <si>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</si>
  <si>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</si>
  <si>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</si>
  <si>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</si>
  <si>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</si>
  <si>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</si>
  <si>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</si>
  <si>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</si>
  <si>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</si>
  <si>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</si>
  <si>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</si>
  <si>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</si>
  <si>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</si>
  <si>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</si>
  <si>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</si>
  <si>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</si>
  <si>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</si>
  <si>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</si>
  <si>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</si>
  <si>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</si>
  <si>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</si>
  <si>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</si>
  <si>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</si>
  <si>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</si>
  <si>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</si>
  <si>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</si>
  <si>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</si>
  <si>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</si>
  <si>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</si>
  <si>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</si>
  <si>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</si>
  <si>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</si>
  <si>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</si>
  <si>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</si>
  <si>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</si>
  <si>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</si>
  <si>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</si>
  <si>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</si>
  <si>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</si>
  <si>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</si>
  <si>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</si>
  <si>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</si>
  <si>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</si>
  <si>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</si>
  <si>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</si>
  <si>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</si>
  <si>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</si>
  <si>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</si>
  <si>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</si>
  <si>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</si>
  <si>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</si>
  <si>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</si>
  <si>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</si>
  <si>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</si>
  <si>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</si>
  <si>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</si>
  <si>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</si>
  <si>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</si>
  <si>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</si>
  <si>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</si>
  <si>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</si>
  <si>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</si>
  <si>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</si>
  <si>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</si>
  <si>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</si>
  <si>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</si>
  <si>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</si>
  <si>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</si>
  <si>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</si>
  <si>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</si>
  <si>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</si>
  <si>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</si>
  <si>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</si>
  <si>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</si>
  <si>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</si>
  <si>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</si>
  <si>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</si>
  <si>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</si>
  <si>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</si>
  <si>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</si>
  <si>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</si>
  <si>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</si>
  <si>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</si>
  <si>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</si>
  <si>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</si>
  <si>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</si>
  <si>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</si>
  <si>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</si>
  <si>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</si>
  <si>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</si>
  <si>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</si>
  <si>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</si>
  <si>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</si>
  <si>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</si>
  <si>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</si>
  <si>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</si>
  <si>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</si>
  <si>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</si>
  <si>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</si>
  <si>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</si>
  <si>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</si>
  <si>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</si>
  <si>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</si>
  <si>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</si>
  <si>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</si>
  <si>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</si>
  <si>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</si>
  <si>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</si>
  <si>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</si>
  <si>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</si>
  <si>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</si>
  <si>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</si>
  <si>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</si>
  <si>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</si>
  <si>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</si>
  <si>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</si>
  <si>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</si>
  <si>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</si>
  <si>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</si>
  <si>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</si>
  <si>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</si>
  <si>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</si>
  <si>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</si>
  <si>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</si>
  <si>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</si>
  <si>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</si>
  <si>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</si>
  <si>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</si>
  <si>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</si>
  <si>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</si>
  <si>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</si>
  <si>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</si>
  <si>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</si>
  <si>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</si>
  <si>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</si>
  <si>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</si>
  <si>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</si>
  <si>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</si>
  <si>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</si>
  <si>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</si>
  <si>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</si>
  <si>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</si>
  <si>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</si>
  <si>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</si>
  <si>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</si>
  <si>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</si>
  <si>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</si>
  <si>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</si>
  <si>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</si>
  <si>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</si>
  <si>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</si>
  <si>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</si>
  <si>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</si>
  <si>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</si>
  <si>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</si>
  <si>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</si>
  <si>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</si>
  <si>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</si>
  <si>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</si>
  <si>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</si>
  <si>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</si>
  <si>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</si>
  <si>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</si>
  <si>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</si>
  <si>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</si>
  <si>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</si>
  <si>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</si>
  <si>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</si>
  <si>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</si>
  <si>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</si>
  <si>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</si>
  <si>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</si>
  <si>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</si>
  <si>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</si>
  <si>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</si>
  <si>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</si>
  <si>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</si>
  <si>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</si>
  <si>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</si>
  <si>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</si>
  <si>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</si>
  <si>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</si>
  <si>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</si>
  <si>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</si>
  <si>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</si>
  <si>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</si>
  <si>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</si>
  <si>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</si>
  <si>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</si>
  <si>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</si>
  <si>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</si>
  <si>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</si>
  <si>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</si>
  <si>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</si>
  <si>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</si>
  <si>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</si>
  <si>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</si>
  <si>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</si>
  <si>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</si>
  <si>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</si>
  <si>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</si>
  <si>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</si>
  <si>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</si>
  <si>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</si>
  <si>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</si>
  <si>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</si>
  <si>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</si>
  <si>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</si>
  <si>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</si>
  <si>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</si>
  <si>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</si>
  <si>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</si>
  <si>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</si>
  <si>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</si>
  <si>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</si>
  <si>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</si>
  <si>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</si>
  <si>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</si>
  <si>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</si>
  <si>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</si>
  <si>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</si>
  <si>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</si>
  <si>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</si>
  <si>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</si>
  <si>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</si>
  <si>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</si>
  <si>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</si>
  <si>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</si>
  <si>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</si>
  <si>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</si>
  <si>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</si>
  <si>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</si>
  <si>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</si>
  <si>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</si>
  <si>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</si>
  <si>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</si>
  <si>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</si>
  <si>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</si>
  <si>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</si>
  <si>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</si>
  <si>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</si>
  <si>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</si>
  <si>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</si>
  <si>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</si>
  <si>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</si>
  <si>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</si>
  <si>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</si>
  <si>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</si>
  <si>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</si>
  <si>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</si>
  <si>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</si>
  <si>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</si>
  <si>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</si>
  <si>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</si>
  <si>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</si>
  <si>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</si>
  <si>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</si>
  <si>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</si>
  <si>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</si>
  <si>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</si>
  <si>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</si>
  <si>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</si>
  <si>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</si>
  <si>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</si>
  <si>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</si>
  <si>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</si>
  <si>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</si>
  <si>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</si>
  <si>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</si>
  <si>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</si>
  <si>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</si>
  <si>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</si>
  <si>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</si>
  <si>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</si>
  <si>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</si>
  <si>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</si>
  <si>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</si>
  <si>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</si>
  <si>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</si>
  <si>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</si>
  <si>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</si>
  <si>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</si>
  <si>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</si>
  <si>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</si>
  <si>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</si>
  <si>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</si>
  <si>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</si>
  <si>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</si>
  <si>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</si>
  <si>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</si>
  <si>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</si>
  <si>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</si>
  <si>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</si>
  <si>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</si>
  <si>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</si>
  <si>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</si>
  <si>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</si>
  <si>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</si>
  <si>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</si>
  <si>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</si>
  <si>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</si>
  <si>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</si>
  <si>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</si>
  <si>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</si>
  <si>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</si>
  <si>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</si>
  <si>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</si>
  <si>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</si>
  <si>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</si>
  <si>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</si>
  <si>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</si>
  <si>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</si>
  <si>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</si>
  <si>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</si>
  <si>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</si>
  <si>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</si>
  <si>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</si>
  <si>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</si>
  <si>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</si>
  <si>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</si>
  <si>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</si>
  <si>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</si>
  <si>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</si>
  <si>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</si>
  <si>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</si>
  <si>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</si>
  <si>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</si>
  <si>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</si>
  <si>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</si>
  <si>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</si>
  <si>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</si>
  <si>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</si>
  <si>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</si>
  <si>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</si>
  <si>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</si>
  <si>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</si>
  <si>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</si>
  <si>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</si>
  <si>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</si>
  <si>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</si>
  <si>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</si>
  <si>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</si>
  <si>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</si>
  <si>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</si>
  <si>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</si>
  <si>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</si>
  <si>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</si>
  <si>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</si>
  <si>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</si>
  <si>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</si>
  <si>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</si>
  <si>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</si>
  <si>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</si>
  <si>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</si>
  <si>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</si>
  <si>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</si>
  <si>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</si>
  <si>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</si>
  <si>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</si>
  <si>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</si>
  <si>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</si>
  <si>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</si>
  <si>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</si>
  <si>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</si>
  <si>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</si>
  <si>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</si>
  <si>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</si>
  <si>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</si>
  <si>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</si>
  <si>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</si>
  <si>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</si>
  <si>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</si>
  <si>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</si>
  <si>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</si>
  <si>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</si>
  <si>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</si>
  <si>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</si>
  <si>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</si>
  <si>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</si>
  <si>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</si>
  <si>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</si>
  <si>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</si>
  <si>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</si>
  <si>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</si>
  <si>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</si>
  <si>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</si>
  <si>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</si>
  <si>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</si>
  <si>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</si>
  <si>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</si>
  <si>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</si>
  <si>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</si>
  <si>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</si>
  <si>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</si>
  <si>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</si>
  <si>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</si>
  <si>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</si>
  <si>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</si>
  <si>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</si>
  <si>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</si>
  <si>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</si>
  <si>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</si>
  <si>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</si>
  <si>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</si>
  <si>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</si>
  <si>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</si>
  <si>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</si>
  <si>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</si>
  <si>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</si>
  <si>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</si>
  <si>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</si>
  <si>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</si>
  <si>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</si>
  <si>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</si>
  <si>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</si>
  <si>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</si>
  <si>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</si>
  <si>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</si>
  <si>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</si>
  <si>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</si>
  <si>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</si>
  <si>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</si>
  <si>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</si>
  <si>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</si>
  <si>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</si>
  <si>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</si>
  <si>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</si>
  <si>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</si>
  <si>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</si>
  <si>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</si>
  <si>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</si>
  <si>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</si>
  <si>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</si>
  <si>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</si>
  <si>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</si>
  <si>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</si>
  <si>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</si>
  <si>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</si>
  <si>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</si>
  <si>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</si>
  <si>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</si>
  <si>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</si>
  <si>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</si>
  <si>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</si>
  <si>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</si>
  <si>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</si>
  <si>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</si>
  <si>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</si>
  <si>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</si>
  <si>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</si>
  <si>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</si>
  <si>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</si>
  <si>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</si>
  <si>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</si>
  <si>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</si>
  <si>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</si>
  <si>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</si>
  <si>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</si>
  <si>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</si>
  <si>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</si>
  <si>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</si>
  <si>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</si>
  <si>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</si>
  <si>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</si>
  <si>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</si>
  <si>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</si>
  <si>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</si>
  <si>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</si>
  <si>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</si>
  <si>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</si>
  <si>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</si>
  <si>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</si>
  <si>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</si>
  <si>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</si>
  <si>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</si>
  <si>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</si>
  <si>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</si>
  <si>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</si>
  <si>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</si>
  <si>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</si>
  <si>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</si>
  <si>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</si>
  <si>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</si>
  <si>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</si>
  <si>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</si>
  <si>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</si>
  <si>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</si>
  <si>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</si>
  <si>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</si>
  <si>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</si>
  <si>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</si>
  <si>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</si>
  <si>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</si>
  <si>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</si>
  <si>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</si>
  <si>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</si>
  <si>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</si>
  <si>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</si>
  <si>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</si>
  <si>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</si>
  <si>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</si>
  <si>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</si>
  <si>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</si>
  <si>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</si>
  <si>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</si>
  <si>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</si>
  <si>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</si>
  <si>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</si>
  <si>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</si>
  <si>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</si>
  <si>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</si>
  <si>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</si>
  <si>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</si>
  <si>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</si>
  <si>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</si>
  <si>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</si>
  <si>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</si>
  <si>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</si>
  <si>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</si>
  <si>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</si>
  <si>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</si>
  <si>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</si>
  <si>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</si>
  <si>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</si>
  <si>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</si>
  <si>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</si>
  <si>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</si>
  <si>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</si>
  <si>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</si>
  <si>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</si>
  <si>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</si>
  <si>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</si>
  <si>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</si>
  <si>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</si>
  <si>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</si>
  <si>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</si>
  <si>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</si>
  <si>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</si>
  <si>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</si>
  <si>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</si>
  <si>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</si>
  <si>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</si>
  <si>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</si>
  <si>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</si>
  <si>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</si>
  <si>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</si>
  <si>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</si>
  <si>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</si>
  <si>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</si>
  <si>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</si>
  <si>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</si>
  <si>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</si>
  <si>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</si>
  <si>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</si>
  <si>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</si>
  <si>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</si>
  <si>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</si>
  <si>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</si>
  <si>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</si>
  <si>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</si>
  <si>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</si>
  <si>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</si>
  <si>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</si>
  <si>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</si>
  <si>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</si>
  <si>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</si>
  <si>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</si>
  <si>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</si>
  <si>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</si>
  <si>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</si>
  <si>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</si>
  <si>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</si>
  <si>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</si>
  <si>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</si>
  <si>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</si>
  <si>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</si>
  <si>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</si>
  <si>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</si>
  <si>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</si>
  <si>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</si>
  <si>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</si>
  <si>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</si>
  <si>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</si>
  <si>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</si>
  <si>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</si>
  <si>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</si>
  <si>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</si>
  <si>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</si>
  <si>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</si>
  <si>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</si>
  <si>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</si>
  <si>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</si>
  <si>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</si>
  <si>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</si>
  <si>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</si>
  <si>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</si>
  <si>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</si>
  <si>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</si>
  <si>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</si>
  <si>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</si>
  <si>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</si>
  <si>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</si>
  <si>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</si>
  <si>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</si>
  <si>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</si>
  <si>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</si>
  <si>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</si>
  <si>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</si>
  <si>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</si>
  <si>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</si>
  <si>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</si>
  <si>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</si>
  <si>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</si>
  <si>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</si>
  <si>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</si>
  <si>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</si>
  <si>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</si>
  <si>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</si>
  <si>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</si>
  <si>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</si>
  <si>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</si>
  <si>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</si>
  <si>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</si>
  <si>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</si>
  <si>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</si>
  <si>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</si>
  <si>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</si>
  <si>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</si>
  <si>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</si>
  <si>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</si>
  <si>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</si>
  <si>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</si>
  <si>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</si>
  <si>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</si>
  <si>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</si>
  <si>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</si>
  <si>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</si>
  <si>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</si>
  <si>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</si>
  <si>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</si>
  <si>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</si>
  <si>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</si>
  <si>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</si>
  <si>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</si>
  <si>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</si>
  <si>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</si>
  <si>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</si>
  <si>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</si>
  <si>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</si>
  <si>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</si>
  <si>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</si>
  <si>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</si>
  <si>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</si>
  <si>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</si>
  <si>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</si>
  <si>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</si>
  <si>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</si>
  <si>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</si>
  <si>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</si>
  <si>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</si>
  <si>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</si>
  <si>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</si>
  <si>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</si>
  <si>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</si>
  <si>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</si>
  <si>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</si>
  <si>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</si>
  <si>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</si>
  <si>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</si>
  <si>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</si>
  <si>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</si>
  <si>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</si>
  <si>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</si>
  <si>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</si>
  <si>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</si>
  <si>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</si>
  <si>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</si>
  <si>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</si>
  <si>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</si>
  <si>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</si>
  <si>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</si>
  <si>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</si>
  <si>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</si>
  <si>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</si>
  <si>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</si>
  <si>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</si>
  <si>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</si>
  <si>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</si>
  <si>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</si>
  <si>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</si>
  <si>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</si>
  <si>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</si>
  <si>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</si>
  <si>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</si>
  <si>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</si>
  <si>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</si>
  <si>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</si>
  <si>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</si>
  <si>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</si>
  <si>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</si>
  <si>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</si>
  <si>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</si>
  <si>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</si>
  <si>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</si>
  <si>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</si>
  <si>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</si>
  <si>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</si>
  <si>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</si>
  <si>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</si>
  <si>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</si>
  <si>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</si>
  <si>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</si>
  <si>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</si>
  <si>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</si>
  <si>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</si>
  <si>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</si>
  <si>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</si>
  <si>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</si>
  <si>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</si>
  <si>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</si>
  <si>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</si>
  <si>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</si>
  <si>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</si>
  <si>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</si>
  <si>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</si>
  <si>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</si>
  <si>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</si>
  <si>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</si>
  <si>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</si>
  <si>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</si>
  <si>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</si>
  <si>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</si>
  <si>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</si>
  <si>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</si>
  <si>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</si>
  <si>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</si>
  <si>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</si>
  <si>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</si>
  <si>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</si>
  <si>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</si>
  <si>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</si>
  <si>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</si>
  <si>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</si>
  <si>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</si>
  <si>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</si>
  <si>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</si>
  <si>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</si>
  <si>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</si>
  <si>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</si>
  <si>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</si>
  <si>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</si>
  <si>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</si>
  <si>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</si>
  <si>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</si>
  <si>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</si>
  <si>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</si>
  <si>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</si>
  <si>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</si>
  <si>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</si>
  <si>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</si>
  <si>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</si>
  <si>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</si>
  <si>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</si>
  <si>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</si>
  <si>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</si>
  <si>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</si>
  <si>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</si>
  <si>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</si>
  <si>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</si>
  <si>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</si>
  <si>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</si>
  <si>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</si>
  <si>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</si>
  <si>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</si>
  <si>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</si>
  <si>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</si>
  <si>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</si>
  <si>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</si>
  <si>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</si>
  <si>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</si>
  <si>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</si>
  <si>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</si>
  <si>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</si>
  <si>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</si>
  <si>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</si>
  <si>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</si>
  <si>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</si>
  <si>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</si>
  <si>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</si>
  <si>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</si>
  <si>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</si>
  <si>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</si>
  <si>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</si>
  <si>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</si>
  <si>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</si>
  <si>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</si>
  <si>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</si>
  <si>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</si>
  <si>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</si>
  <si>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</si>
  <si>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</si>
  <si>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</si>
  <si>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</si>
  <si>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</si>
  <si>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</si>
  <si>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</si>
  <si>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</si>
  <si>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</si>
  <si>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</si>
  <si>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</si>
  <si>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</si>
  <si>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</si>
  <si>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</si>
  <si>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</si>
  <si>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</si>
  <si>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</si>
  <si>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</si>
  <si>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</si>
  <si>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</si>
  <si>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</si>
  <si>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</si>
  <si>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</si>
  <si>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</si>
  <si>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</si>
  <si>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</si>
  <si>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</si>
  <si>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</si>
  <si>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</si>
  <si>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</si>
  <si>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</si>
  <si>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</si>
  <si>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</si>
  <si>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</si>
  <si>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</si>
  <si>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</si>
  <si>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</si>
  <si>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</si>
  <si>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</si>
  <si>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</si>
  <si>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</si>
  <si>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</si>
  <si>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</si>
  <si>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</si>
  <si>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</si>
  <si>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</si>
  <si>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</si>
  <si>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</si>
  <si>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</si>
  <si>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</si>
  <si>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</si>
  <si>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</si>
  <si>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</si>
  <si>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</si>
  <si>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</si>
  <si>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</si>
  <si>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</si>
  <si>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</si>
  <si>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</si>
  <si>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</si>
  <si>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</si>
  <si>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</si>
  <si>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</si>
  <si>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</si>
  <si>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</si>
  <si>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</si>
  <si>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</si>
  <si>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</si>
  <si>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</si>
  <si>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</si>
  <si>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</si>
  <si>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</si>
  <si>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</si>
  <si>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</si>
  <si>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</si>
  <si>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</si>
  <si>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</si>
  <si>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</si>
  <si>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</si>
  <si>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</si>
  <si>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</si>
  <si>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</si>
  <si>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</si>
  <si>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</si>
  <si>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</si>
  <si>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</si>
  <si>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</si>
  <si>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</si>
  <si>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</si>
  <si>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</si>
  <si>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</si>
  <si>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</si>
  <si>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</si>
  <si>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</si>
  <si>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</si>
  <si>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</si>
  <si>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</si>
  <si>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</si>
  <si>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</si>
  <si>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</si>
  <si>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</si>
  <si>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</si>
  <si>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</si>
  <si>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</si>
  <si>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</si>
  <si>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</si>
  <si>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</si>
  <si>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</si>
  <si>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</si>
  <si>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</si>
  <si>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</si>
  <si>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</si>
  <si>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</si>
  <si>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</si>
  <si>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</si>
  <si>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</si>
  <si>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</si>
  <si>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</si>
  <si>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</si>
  <si>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</si>
  <si>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</si>
  <si>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</si>
  <si>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</si>
  <si>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</si>
  <si>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</si>
  <si>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</si>
  <si>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</si>
  <si>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</si>
  <si>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</si>
  <si>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</si>
  <si>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</si>
  <si>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</si>
  <si>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</si>
  <si>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</si>
  <si>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</si>
  <si>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</si>
  <si>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</si>
  <si>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</si>
  <si>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</si>
  <si>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</si>
  <si>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</si>
  <si>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</si>
  <si>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</si>
  <si>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</si>
  <si>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</si>
  <si>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</si>
  <si>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</si>
  <si>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</si>
  <si>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</si>
  <si>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</si>
  <si>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</si>
  <si>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</si>
  <si>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</si>
  <si>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</si>
  <si>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</si>
  <si>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</si>
  <si>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</si>
  <si>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</si>
  <si>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</si>
  <si>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</si>
  <si>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</si>
  <si>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</si>
  <si>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</si>
  <si>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</si>
  <si>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</si>
  <si>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</si>
  <si>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</si>
  <si>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</si>
  <si>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</si>
  <si>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</si>
  <si>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</si>
  <si>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</si>
  <si>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</si>
  <si>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</si>
  <si>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</si>
  <si>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</si>
  <si>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</si>
  <si>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</si>
  <si>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</si>
  <si>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</si>
  <si>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</si>
  <si>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</si>
  <si>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</si>
  <si>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</si>
  <si>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</si>
  <si>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</si>
  <si>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</si>
  <si>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</si>
  <si>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</si>
  <si>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</si>
  <si>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</si>
  <si>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</si>
  <si>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</si>
  <si>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</si>
  <si>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</si>
  <si>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</si>
  <si>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</si>
  <si>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</si>
  <si>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</si>
  <si>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</si>
  <si>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</si>
  <si>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</si>
  <si>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</si>
  <si>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</si>
  <si>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</si>
  <si>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</si>
  <si>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</si>
  <si>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</si>
  <si>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</si>
  <si>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</si>
  <si>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</si>
  <si>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</si>
  <si>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</si>
  <si>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</si>
  <si>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</si>
  <si>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</si>
  <si>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</si>
  <si>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</si>
  <si>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</si>
  <si>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</si>
  <si>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</si>
  <si>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</si>
  <si>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</si>
  <si>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</si>
  <si>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</si>
  <si>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</si>
  <si>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</si>
  <si>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</si>
  <si>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</si>
  <si>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</si>
  <si>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</si>
  <si>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</si>
  <si>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</si>
  <si>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</si>
  <si>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</si>
  <si>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</si>
  <si>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</si>
  <si>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</si>
  <si>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</si>
  <si>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</si>
  <si>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</si>
  <si>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</si>
  <si>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</si>
  <si>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</si>
  <si>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</si>
  <si>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</si>
  <si>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</si>
  <si>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</si>
  <si>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</si>
  <si>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</si>
  <si>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</si>
  <si>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</si>
  <si>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</si>
  <si>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</si>
  <si>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</si>
  <si>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</si>
  <si>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</si>
  <si>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</si>
  <si>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</si>
  <si>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</si>
  <si>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</si>
  <si>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</si>
  <si>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</si>
  <si>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</si>
  <si>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</si>
  <si>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</si>
  <si>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</si>
  <si>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</si>
  <si>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</si>
  <si>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</si>
  <si>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</si>
  <si>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</si>
  <si>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</si>
  <si>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</si>
  <si>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</si>
  <si>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</si>
  <si>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</si>
  <si>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</si>
  <si>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</si>
  <si>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</si>
  <si>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</si>
  <si>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</si>
  <si>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</si>
  <si>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</si>
  <si>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</si>
  <si>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</si>
  <si>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</si>
  <si>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</si>
  <si>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</si>
  <si>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</si>
  <si>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</si>
  <si>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</si>
  <si>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</si>
  <si>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</si>
  <si>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</si>
  <si>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</si>
  <si>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</si>
  <si>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</si>
  <si>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</si>
  <si>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</si>
  <si>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</si>
  <si>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</si>
  <si>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</si>
  <si>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</si>
  <si>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</si>
  <si>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</si>
  <si>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</si>
  <si>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</si>
  <si>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</si>
  <si>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</si>
  <si>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</si>
  <si>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</si>
  <si>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</si>
  <si>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</si>
  <si>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</si>
  <si>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</si>
  <si>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</si>
  <si>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</si>
  <si>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</si>
  <si>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</si>
  <si>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</si>
  <si>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</si>
  <si>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</si>
  <si>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</si>
  <si>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</si>
  <si>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</si>
  <si>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</si>
  <si>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</si>
  <si>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</si>
  <si>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</si>
  <si>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</si>
  <si>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</si>
  <si>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</si>
  <si>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</si>
  <si>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</si>
  <si>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</si>
  <si>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</si>
  <si>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</si>
  <si>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</si>
  <si>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</si>
  <si>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</si>
  <si>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</si>
  <si>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</si>
  <si>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</si>
  <si>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</si>
  <si>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</si>
  <si>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</si>
  <si>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</si>
  <si>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</si>
  <si>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</si>
  <si>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</si>
  <si>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</si>
  <si>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</si>
  <si>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</si>
  <si>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</si>
  <si>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</si>
  <si>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</si>
  <si>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</si>
  <si>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</si>
  <si>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</si>
  <si>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</si>
  <si>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</si>
  <si>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</si>
  <si>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</si>
  <si>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</si>
  <si>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</si>
  <si>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</si>
  <si>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</si>
  <si>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</si>
  <si>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</si>
  <si>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</si>
  <si>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</si>
  <si>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</si>
  <si>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</si>
  <si>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</si>
  <si>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</si>
  <si>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</si>
  <si>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</si>
  <si>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</si>
  <si>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</si>
  <si>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</si>
  <si>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</si>
  <si>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</si>
  <si>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</si>
  <si>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</si>
  <si>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</si>
  <si>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</si>
  <si>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</si>
  <si>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</si>
  <si>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</si>
  <si>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</si>
  <si>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</si>
  <si>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</si>
  <si>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</si>
  <si>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</si>
  <si>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</si>
  <si>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</si>
  <si>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</si>
  <si>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</si>
  <si>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</si>
  <si>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</si>
  <si>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</si>
  <si>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</si>
  <si>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</si>
  <si>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</si>
  <si>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</si>
  <si>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</si>
  <si>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</si>
  <si>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</si>
  <si>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</si>
  <si>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</si>
  <si>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</si>
  <si>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</si>
  <si>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</si>
  <si>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</si>
  <si>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</si>
  <si>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</si>
  <si>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</si>
  <si>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</si>
  <si>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</si>
  <si>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</si>
  <si>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</si>
  <si>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</si>
  <si>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</si>
  <si>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</si>
  <si>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</si>
  <si>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</si>
  <si>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</si>
  <si>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</si>
  <si>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</si>
  <si>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</si>
  <si>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</si>
  <si>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</si>
  <si>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</si>
  <si>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</si>
  <si>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</si>
  <si>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</si>
  <si>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</si>
  <si>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</si>
  <si>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</si>
  <si>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</si>
  <si>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</si>
  <si>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</si>
  <si>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</si>
  <si>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</si>
  <si>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</si>
  <si>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</si>
  <si>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</si>
  <si>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</si>
  <si>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</si>
  <si>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</si>
  <si>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</si>
  <si>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</si>
  <si>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</si>
  <si>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</si>
  <si>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</si>
  <si>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</si>
  <si>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</si>
  <si>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</si>
  <si>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</si>
  <si>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</si>
  <si>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</si>
  <si>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</si>
  <si>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</si>
  <si>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</si>
  <si>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</si>
  <si>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</si>
  <si>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</si>
  <si>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</si>
  <si>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</si>
  <si>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</si>
  <si>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</si>
  <si>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</si>
  <si>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</si>
  <si>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</si>
  <si>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</si>
  <si>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</si>
  <si>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</si>
  <si>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</si>
  <si>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</si>
  <si>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</si>
  <si>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</si>
  <si>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</si>
  <si>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</si>
  <si>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</si>
  <si>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</si>
  <si>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</si>
  <si>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</si>
  <si>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</si>
  <si>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</si>
  <si>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</si>
  <si>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</si>
  <si>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</si>
  <si>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</si>
  <si>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</si>
  <si>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</si>
  <si>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</si>
  <si>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</si>
  <si>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</si>
  <si>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</si>
  <si>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</si>
  <si>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</si>
  <si>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</si>
  <si>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</si>
  <si>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</si>
  <si>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</si>
  <si>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</si>
  <si>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</si>
  <si>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</si>
  <si>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</si>
  <si>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</si>
  <si>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</si>
  <si>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</si>
  <si>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</si>
  <si>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</si>
  <si>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</si>
  <si>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</si>
  <si>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</si>
  <si>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</si>
  <si>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</si>
  <si>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</si>
  <si>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</si>
  <si>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</si>
  <si>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</si>
  <si>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</si>
  <si>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</si>
  <si>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</si>
  <si>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</si>
  <si>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</si>
  <si>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</si>
  <si>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</si>
  <si>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</si>
  <si>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</si>
  <si>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</si>
  <si>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</si>
  <si>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</si>
  <si>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</si>
  <si>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</si>
  <si>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</si>
  <si>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</si>
  <si>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</si>
  <si>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</si>
  <si>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</si>
  <si>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</si>
  <si>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</si>
  <si>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</si>
  <si>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</si>
  <si>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</si>
  <si>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</si>
  <si>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</si>
  <si>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</si>
  <si>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</si>
  <si>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</si>
  <si>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</si>
  <si>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</si>
  <si>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</si>
  <si>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</si>
  <si>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</si>
  <si>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</si>
  <si>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</si>
  <si>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</si>
  <si>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</si>
  <si>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</si>
  <si>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</si>
  <si>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</si>
  <si>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</si>
  <si>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</si>
  <si>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</si>
  <si>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</si>
  <si>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</si>
  <si>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</si>
  <si>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</si>
  <si>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</si>
  <si>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</si>
  <si>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</si>
  <si>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</si>
  <si>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</si>
  <si>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</si>
  <si>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</si>
  <si>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</si>
  <si>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</si>
  <si>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</si>
  <si>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</si>
  <si>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</si>
  <si>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</si>
  <si>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</si>
  <si>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</si>
  <si>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</si>
  <si>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</si>
  <si>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</si>
  <si>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</si>
  <si>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</si>
  <si>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</si>
  <si>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</si>
  <si>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</si>
  <si>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</si>
  <si>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</si>
  <si>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</si>
  <si>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</si>
  <si>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</si>
  <si>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</si>
  <si>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</si>
  <si>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</si>
  <si>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</si>
  <si>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</si>
  <si>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</si>
  <si>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</si>
  <si>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</si>
  <si>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</si>
  <si>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</si>
  <si>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</si>
  <si>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</si>
  <si>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</si>
  <si>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</si>
  <si>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</si>
  <si>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</si>
  <si>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</si>
  <si>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</si>
  <si>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</si>
  <si>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</si>
  <si>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</si>
  <si>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</si>
  <si>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</si>
  <si>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</si>
  <si>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</si>
  <si>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</si>
  <si>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</si>
  <si>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</si>
  <si>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</si>
  <si>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</si>
  <si>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</si>
  <si>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</si>
  <si>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</si>
  <si>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</si>
  <si>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</si>
  <si>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</si>
  <si>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</si>
  <si>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</si>
  <si>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</si>
  <si>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</si>
  <si>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</si>
  <si>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</si>
  <si>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</si>
  <si>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</si>
  <si>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</si>
  <si>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</si>
  <si>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</si>
  <si>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</si>
  <si>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</si>
  <si>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</si>
  <si>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</si>
  <si>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</si>
  <si>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</si>
  <si>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</si>
  <si>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</si>
  <si>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</si>
  <si>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</si>
  <si>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</si>
  <si>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</si>
  <si>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</si>
  <si>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</si>
  <si>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</si>
  <si>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</si>
  <si>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</si>
  <si>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</si>
  <si>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</si>
  <si>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</si>
  <si>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</si>
  <si>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</si>
  <si>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</si>
  <si>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</si>
  <si>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</si>
  <si>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</si>
  <si>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</si>
  <si>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</si>
  <si>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</si>
  <si>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</si>
  <si>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</si>
  <si>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</si>
  <si>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</si>
  <si>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</si>
  <si>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</si>
  <si>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</si>
  <si>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</si>
  <si>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</si>
  <si>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</si>
  <si>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</si>
  <si>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</si>
  <si>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</si>
  <si>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</si>
  <si>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</si>
  <si>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</si>
  <si>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</si>
  <si>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</si>
  <si>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</si>
  <si>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</si>
  <si>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</si>
  <si>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</si>
  <si>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</si>
  <si>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</si>
  <si>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</si>
  <si>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</si>
  <si>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</si>
  <si>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</si>
  <si>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</si>
  <si>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</si>
  <si>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</si>
  <si>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</si>
  <si>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</si>
  <si>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</si>
  <si>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</si>
  <si>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</si>
  <si>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</si>
  <si>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</si>
  <si>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</si>
  <si>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</si>
  <si>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</si>
  <si>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</si>
  <si>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</si>
  <si>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</si>
  <si>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</si>
  <si>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</si>
  <si>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</si>
  <si>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</si>
  <si>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</si>
  <si>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</si>
  <si>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</si>
  <si>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</si>
  <si>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</si>
  <si>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</si>
  <si>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</si>
  <si>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</si>
  <si>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</si>
  <si>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</si>
  <si>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</si>
  <si>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</si>
  <si>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</si>
  <si>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</si>
  <si>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</si>
  <si>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</si>
  <si>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</si>
  <si>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</si>
  <si>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</si>
  <si>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</si>
  <si>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</si>
  <si>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</si>
  <si>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</si>
  <si>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</si>
  <si>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</si>
  <si>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</si>
  <si>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</si>
  <si>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</si>
  <si>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</si>
  <si>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</si>
  <si>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</si>
  <si>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</si>
  <si>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</si>
  <si>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</si>
  <si>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</si>
  <si>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</si>
  <si>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</si>
  <si>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</si>
  <si>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</si>
  <si>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</si>
  <si>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</si>
  <si>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</si>
  <si>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</si>
  <si>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</si>
  <si>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</si>
  <si>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</si>
  <si>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</si>
  <si>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</si>
  <si>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</si>
  <si>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</si>
  <si>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</si>
  <si>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</si>
  <si>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</si>
  <si>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</si>
  <si>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</si>
  <si>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</si>
  <si>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</si>
  <si>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</si>
  <si>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</si>
  <si>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</si>
  <si>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</si>
  <si>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</si>
  <si>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</si>
  <si>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</si>
  <si>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</si>
  <si>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</si>
  <si>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</si>
  <si>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</si>
  <si>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</si>
  <si>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</si>
  <si>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</si>
  <si>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</si>
  <si>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</si>
  <si>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</si>
  <si>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</si>
  <si>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</si>
  <si>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</si>
  <si>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</si>
  <si>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</si>
  <si>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</si>
  <si>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</si>
  <si>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</si>
  <si>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</si>
  <si>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</si>
  <si>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</si>
  <si>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</si>
  <si>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</si>
  <si>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</si>
  <si>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</si>
  <si>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</si>
  <si>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</si>
  <si>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</si>
  <si>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</si>
  <si>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</si>
  <si>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</si>
  <si>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</si>
  <si>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</si>
  <si>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</si>
  <si>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</si>
  <si>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</si>
  <si>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</si>
  <si>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</si>
  <si>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</si>
  <si>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</si>
  <si>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</si>
  <si>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</si>
  <si>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</si>
  <si>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</si>
  <si>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</si>
  <si>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</si>
  <si>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</si>
  <si>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</si>
  <si>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</si>
  <si>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</si>
  <si>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</si>
  <si>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</si>
  <si>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</si>
  <si>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</si>
  <si>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</si>
  <si>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</si>
  <si>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</si>
  <si>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</si>
  <si>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</si>
  <si>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</si>
  <si>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</si>
  <si>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</si>
  <si>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</si>
  <si>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</si>
  <si>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</si>
  <si>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</si>
  <si>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</si>
  <si>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</si>
  <si>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</si>
  <si>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</si>
  <si>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</si>
  <si>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</si>
  <si>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</si>
  <si>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</si>
  <si>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</si>
  <si>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</si>
  <si>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</si>
  <si>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</si>
  <si>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</si>
  <si>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</si>
  <si>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</si>
  <si>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</si>
  <si>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</si>
  <si>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</si>
  <si>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</si>
  <si>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</si>
  <si>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</si>
  <si>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</si>
  <si>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</si>
  <si>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</si>
  <si>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</si>
  <si>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</si>
  <si>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</si>
  <si>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</si>
  <si>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</si>
  <si>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</si>
  <si>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</si>
  <si>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</si>
  <si>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</si>
  <si>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</si>
  <si>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</si>
  <si>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</si>
  <si>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</si>
  <si>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</si>
  <si>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</si>
  <si>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</si>
  <si>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</si>
  <si>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</si>
  <si>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</si>
  <si>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</si>
  <si>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</si>
  <si>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</si>
  <si>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</si>
  <si>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</si>
  <si>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</si>
  <si>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</si>
  <si>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</si>
  <si>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</si>
  <si>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</si>
  <si>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</si>
  <si>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</si>
  <si>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</si>
  <si>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</si>
  <si>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</si>
  <si>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</si>
  <si>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</si>
  <si>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</si>
  <si>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</si>
  <si>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</si>
  <si>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</si>
  <si>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</si>
  <si>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</si>
  <si>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</si>
  <si>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</si>
  <si>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</si>
  <si>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</si>
  <si>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</si>
  <si>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</si>
  <si>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</si>
  <si>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</si>
  <si>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</si>
  <si>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</si>
  <si>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</si>
  <si>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</si>
  <si>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</si>
  <si>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</si>
  <si>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</si>
  <si>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</si>
  <si>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</si>
  <si>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</si>
  <si>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</si>
  <si>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</si>
  <si>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</si>
  <si>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</si>
  <si>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</si>
  <si>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</si>
  <si>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</si>
  <si>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</si>
  <si>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</si>
  <si>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</si>
  <si>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</si>
  <si>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</si>
  <si>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</si>
  <si>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</si>
  <si>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</si>
  <si>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</si>
  <si>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</si>
  <si>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</si>
  <si>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</si>
  <si>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</si>
  <si>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</si>
  <si>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</si>
  <si>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</si>
  <si>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</si>
  <si>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</si>
  <si>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</si>
  <si>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</si>
  <si>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</si>
  <si>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</si>
  <si>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</si>
  <si>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</si>
  <si>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</si>
  <si>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</si>
  <si>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</si>
  <si>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</si>
  <si>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</si>
  <si>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</si>
  <si>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</si>
  <si>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</si>
  <si>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</si>
  <si>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</si>
  <si>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</si>
  <si>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</si>
  <si>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</si>
  <si>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</si>
  <si>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</si>
  <si>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</si>
  <si>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</si>
  <si>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</si>
  <si>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</si>
  <si>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</si>
  <si>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</si>
  <si>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</si>
  <si>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</si>
  <si>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</si>
  <si>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</si>
  <si>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</si>
  <si>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</si>
  <si>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</si>
  <si>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</si>
  <si>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</si>
  <si>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</si>
  <si>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</si>
  <si>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</si>
  <si>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</si>
  <si>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</si>
  <si>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</si>
  <si>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</si>
  <si>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</si>
  <si>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</si>
  <si>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</si>
  <si>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</si>
  <si>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</si>
  <si>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</si>
  <si>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</si>
  <si>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</si>
  <si>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</si>
  <si>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</si>
  <si>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</si>
  <si>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</si>
  <si>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</si>
  <si>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</si>
  <si>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</si>
  <si>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</si>
  <si>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</si>
  <si>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</si>
  <si>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</si>
  <si>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</si>
  <si>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</si>
  <si>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</si>
  <si>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</si>
  <si>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</si>
  <si>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</si>
  <si>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</si>
  <si>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</si>
  <si>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</si>
  <si>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</si>
  <si>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</si>
  <si>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</si>
  <si>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</si>
  <si>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</si>
  <si>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</si>
  <si>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</si>
  <si>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</si>
  <si>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</si>
  <si>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</si>
  <si>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</si>
  <si>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</si>
  <si>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</si>
  <si>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</si>
  <si>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</si>
  <si>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</si>
  <si>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</si>
  <si>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</si>
  <si>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</si>
  <si>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</si>
  <si>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</si>
  <si>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</si>
  <si>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</si>
  <si>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</si>
  <si>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</si>
  <si>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</si>
  <si>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</si>
  <si>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</si>
  <si>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</si>
  <si>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</si>
  <si>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</si>
  <si>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</si>
  <si>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</si>
  <si>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</si>
  <si>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</si>
  <si>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</si>
  <si>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</si>
  <si>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</si>
  <si>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</si>
  <si>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</si>
  <si>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</si>
  <si>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</si>
  <si>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</si>
  <si>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</si>
  <si>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</si>
  <si>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</si>
  <si>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</si>
  <si>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</si>
  <si>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</si>
  <si>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</si>
  <si>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</si>
  <si>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</si>
  <si>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</si>
  <si>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</si>
  <si>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</si>
  <si>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</si>
  <si>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</si>
  <si>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</si>
  <si>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</si>
  <si>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</si>
  <si>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</si>
  <si>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</si>
  <si>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</si>
  <si>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</si>
  <si>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</si>
  <si>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</si>
  <si>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</si>
  <si>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</si>
  <si>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</si>
  <si>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</si>
  <si>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</si>
  <si>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</si>
  <si>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</si>
  <si>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</si>
  <si>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</si>
  <si>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</si>
  <si>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</si>
  <si>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</si>
  <si>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</si>
  <si>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</si>
  <si>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</si>
  <si>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</si>
  <si>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</si>
  <si>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</si>
  <si>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</si>
  <si>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</si>
  <si>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</si>
  <si>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</si>
  <si>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</si>
  <si>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</si>
  <si>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</si>
  <si>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</si>
  <si>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</si>
  <si>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</si>
  <si>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</si>
  <si>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</si>
  <si>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</si>
  <si>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</si>
  <si>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</si>
  <si>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</si>
  <si>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</si>
  <si>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</si>
  <si>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</si>
  <si>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</si>
  <si>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</si>
  <si>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</si>
  <si>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</si>
  <si>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</si>
  <si>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</si>
  <si>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</si>
  <si>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</si>
  <si>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</si>
  <si>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</si>
  <si>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</si>
  <si>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</si>
  <si>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</si>
  <si>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</si>
  <si>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</si>
  <si>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</si>
  <si>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</si>
  <si>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</si>
  <si>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</si>
  <si>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</si>
  <si>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</si>
  <si>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</si>
  <si>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</si>
  <si>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</si>
  <si>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</si>
  <si>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</si>
  <si>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</si>
  <si>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</si>
  <si>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</si>
  <si>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</si>
  <si>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</si>
  <si>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</si>
  <si>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</si>
  <si>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</si>
  <si>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</si>
  <si>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</si>
  <si>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</si>
  <si>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</si>
  <si>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</si>
  <si>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</si>
  <si>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</si>
  <si>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</si>
  <si>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</si>
  <si>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</si>
  <si>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</si>
  <si>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</si>
  <si>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</si>
  <si>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</si>
  <si>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</si>
  <si>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</si>
  <si>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</si>
  <si>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</si>
  <si>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</si>
  <si>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</si>
  <si>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</si>
  <si>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</si>
  <si>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</si>
  <si>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</si>
  <si>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</si>
  <si>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</si>
  <si>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</si>
  <si>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</si>
  <si>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</si>
  <si>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</si>
  <si>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</si>
  <si>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</si>
  <si>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</si>
  <si>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</si>
  <si>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</si>
  <si>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</si>
  <si>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</si>
  <si>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</si>
  <si>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</si>
  <si>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</si>
  <si>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</si>
  <si>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</si>
  <si>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</si>
  <si>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</si>
  <si>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</si>
  <si>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</si>
  <si>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</si>
  <si>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</si>
  <si>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</si>
  <si>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</si>
  <si>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</si>
  <si>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</si>
  <si>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</si>
  <si>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</si>
  <si>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</si>
  <si>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</si>
  <si>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</si>
  <si>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</si>
  <si>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</si>
  <si>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</si>
  <si>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</si>
  <si>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</si>
  <si>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</si>
  <si>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</si>
  <si>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</si>
  <si>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</si>
  <si>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</si>
  <si>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</si>
  <si>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</si>
  <si>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</si>
  <si>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</si>
  <si>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</si>
  <si>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</si>
  <si>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</si>
  <si>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</si>
  <si>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</si>
  <si>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</si>
  <si>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</si>
  <si>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</si>
  <si>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</si>
  <si>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</si>
  <si>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</si>
  <si>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</si>
  <si>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</si>
  <si>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</si>
  <si>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</si>
  <si>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</si>
  <si>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</si>
  <si>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</si>
  <si>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</si>
  <si>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</si>
  <si>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</si>
  <si>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</si>
  <si>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</si>
  <si>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</si>
  <si>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</si>
  <si>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</si>
  <si>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</si>
  <si>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</si>
  <si>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</si>
  <si>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</si>
  <si>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</si>
  <si>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</si>
  <si>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</si>
  <si>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</si>
  <si>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</si>
  <si>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</si>
  <si>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</si>
  <si>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</si>
  <si>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</si>
  <si>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</si>
  <si>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</si>
  <si>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</si>
  <si>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</si>
  <si>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</si>
  <si>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</si>
  <si>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</si>
  <si>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</si>
  <si>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</si>
  <si>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</si>
  <si>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</si>
  <si>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</si>
  <si>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</si>
  <si>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</si>
  <si>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</si>
  <si>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</si>
  <si>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</si>
  <si>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</si>
  <si>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</si>
  <si>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</si>
  <si>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</si>
  <si>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</si>
  <si>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</si>
  <si>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</si>
  <si>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</si>
  <si>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</si>
  <si>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</si>
  <si>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</si>
  <si>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</si>
  <si>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</si>
  <si>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</si>
  <si>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</si>
  <si>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</si>
  <si>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</si>
  <si>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</si>
  <si>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</si>
  <si>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</si>
  <si>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</si>
  <si>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</si>
  <si>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</si>
  <si>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</si>
  <si>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</si>
  <si>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</si>
  <si>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</si>
  <si>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</si>
  <si>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</si>
  <si>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</si>
  <si>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</si>
  <si>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</si>
  <si>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</si>
  <si>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</si>
  <si>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</si>
  <si>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</si>
  <si>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</si>
  <si>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</si>
  <si>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</si>
  <si>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</si>
  <si>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</si>
  <si>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</si>
  <si>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</si>
  <si>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</si>
  <si>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</si>
  <si>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</si>
  <si>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</si>
  <si>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</si>
  <si>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</si>
  <si>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</si>
  <si>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</si>
  <si>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</si>
  <si>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</si>
  <si>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</si>
  <si>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</si>
  <si>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</si>
  <si>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</si>
  <si>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</si>
  <si>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</si>
  <si>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</si>
  <si>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</si>
  <si>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</si>
  <si>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</si>
  <si>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</si>
  <si>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</si>
  <si>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</si>
  <si>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</si>
  <si>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</si>
  <si>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</si>
  <si>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</si>
  <si>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</si>
  <si>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</si>
  <si>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</si>
  <si>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</si>
  <si>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</si>
  <si>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</si>
  <si>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</si>
  <si>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</si>
  <si>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</si>
  <si>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</si>
  <si>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</si>
  <si>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</si>
  <si>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</si>
  <si>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</si>
  <si>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</si>
  <si>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</si>
  <si>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</si>
  <si>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</si>
  <si>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</si>
  <si>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</si>
  <si>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</si>
  <si>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</si>
  <si>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</si>
  <si>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</si>
  <si>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</si>
  <si>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</si>
  <si>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</si>
  <si>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</si>
  <si>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</si>
  <si>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</si>
  <si>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</si>
  <si>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</si>
  <si>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</si>
  <si>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</si>
  <si>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</si>
  <si>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</si>
  <si>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</si>
  <si>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</si>
  <si>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</si>
  <si>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</si>
  <si>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</si>
  <si>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</si>
  <si>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</si>
  <si>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</si>
  <si>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</si>
  <si>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</si>
  <si>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</si>
  <si>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</si>
  <si>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</si>
  <si>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</si>
  <si>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</si>
  <si>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</si>
  <si>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</si>
  <si>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</si>
  <si>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</si>
  <si>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</si>
  <si>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</si>
  <si>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</si>
  <si>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</si>
  <si>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</si>
  <si>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</si>
  <si>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</si>
  <si>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</si>
  <si>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</si>
  <si>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</si>
  <si>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</si>
  <si>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</si>
  <si>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</si>
  <si>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</si>
  <si>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</si>
  <si>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</si>
  <si>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</si>
  <si>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</si>
  <si>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</si>
  <si>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</si>
  <si>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</si>
  <si>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</si>
  <si>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</si>
  <si>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</si>
  <si>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</si>
  <si>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</si>
  <si>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</si>
  <si>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</si>
  <si>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</si>
  <si>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</si>
  <si>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</si>
  <si>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</si>
  <si>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</si>
  <si>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</si>
  <si>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</si>
  <si>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</si>
  <si>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</si>
  <si>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</si>
  <si>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</si>
  <si>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</si>
  <si>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</si>
  <si>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</si>
  <si>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</si>
  <si>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</si>
  <si>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</si>
  <si>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</si>
  <si>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</si>
  <si>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</si>
  <si>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</si>
  <si>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</si>
  <si>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</si>
  <si>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</si>
  <si>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</si>
  <si>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</si>
  <si>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</si>
  <si>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</si>
  <si>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</si>
  <si>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</si>
  <si>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</si>
  <si>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</si>
  <si>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</si>
  <si>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</si>
  <si>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</si>
  <si>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</si>
  <si>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</si>
  <si>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</si>
  <si>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</si>
  <si>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</si>
  <si>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</si>
  <si>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</si>
  <si>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</si>
  <si>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</si>
  <si>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</si>
  <si>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</si>
  <si>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</si>
  <si>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</si>
  <si>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</si>
  <si>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</si>
  <si>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</si>
  <si>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</si>
  <si>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</si>
  <si>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</si>
  <si>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</si>
  <si>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</si>
  <si>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</si>
  <si>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</si>
  <si>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</si>
  <si>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</si>
  <si>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</si>
  <si>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</si>
  <si>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</si>
  <si>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</si>
  <si>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</si>
  <si>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</si>
  <si>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</si>
  <si>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</si>
  <si>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</si>
  <si>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</si>
  <si>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</si>
  <si>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</si>
  <si>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</si>
  <si>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</si>
  <si>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</si>
  <si>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</si>
  <si>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</si>
  <si>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</si>
  <si>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</si>
  <si>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</si>
  <si>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</si>
  <si>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</si>
  <si>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</si>
  <si>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</si>
  <si>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</si>
  <si>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</si>
  <si>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</si>
  <si>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</si>
  <si>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</si>
  <si>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</si>
  <si>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</si>
  <si>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</si>
  <si>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</si>
  <si>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</si>
  <si>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</si>
  <si>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</si>
  <si>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</si>
  <si>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</si>
  <si>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</si>
  <si>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</si>
  <si>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</si>
  <si>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</si>
  <si>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</si>
  <si>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</si>
  <si>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</si>
  <si>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</si>
  <si>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</si>
  <si>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</si>
  <si>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</si>
  <si>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</si>
  <si>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</si>
  <si>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</si>
  <si>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</si>
  <si>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</si>
  <si>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</si>
  <si>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</si>
  <si>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</si>
  <si>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</si>
  <si>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</si>
  <si>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</si>
  <si>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</si>
  <si>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</si>
  <si>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</si>
  <si>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</si>
  <si>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</si>
  <si>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</si>
  <si>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</si>
  <si>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</si>
  <si>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</si>
  <si>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</si>
  <si>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</si>
  <si>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</si>
  <si>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</si>
  <si>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</si>
  <si>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</si>
  <si>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</si>
  <si>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</si>
  <si>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</si>
  <si>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</si>
  <si>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</si>
  <si>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</si>
  <si>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</si>
  <si>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</si>
  <si>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</si>
  <si>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</si>
  <si>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</si>
  <si>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</si>
  <si>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</si>
  <si>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</si>
  <si>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</si>
  <si>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</si>
  <si>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</si>
  <si>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</si>
  <si>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</si>
  <si>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</si>
  <si>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</si>
  <si>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</si>
  <si>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</si>
  <si>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</si>
  <si>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</si>
  <si>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</si>
  <si>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</si>
  <si>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</si>
  <si>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</si>
  <si>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</si>
  <si>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</si>
  <si>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</si>
  <si>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</si>
  <si>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</si>
  <si>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</si>
  <si>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</si>
  <si>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</si>
  <si>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</si>
  <si>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</si>
  <si>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</si>
  <si>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</si>
  <si>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</si>
  <si>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</si>
  <si>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</si>
  <si>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</si>
  <si>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</si>
  <si>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</si>
  <si>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</si>
  <si>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</si>
  <si>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</si>
  <si>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</si>
  <si>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</si>
  <si>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</si>
  <si>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</si>
  <si>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</si>
  <si>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</si>
  <si>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</si>
  <si>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</si>
  <si>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</si>
  <si>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</si>
  <si>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</si>
  <si>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</si>
  <si>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</si>
  <si>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</si>
  <si>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</si>
  <si>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</si>
  <si>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</si>
  <si>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</si>
  <si>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</si>
  <si>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</si>
  <si>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</si>
  <si>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</si>
  <si>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</si>
  <si>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</si>
  <si>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</si>
  <si>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</si>
  <si>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</si>
  <si>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</si>
  <si>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</si>
  <si>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</si>
  <si>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</si>
  <si>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</si>
  <si>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</si>
  <si>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</si>
  <si>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</si>
  <si>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</si>
  <si>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</si>
  <si>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</si>
  <si>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</si>
  <si>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</si>
  <si>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</si>
  <si>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</si>
  <si>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</si>
  <si>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</si>
  <si>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</si>
  <si>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</si>
  <si>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</si>
  <si>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</si>
  <si>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</si>
  <si>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</si>
  <si>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</si>
  <si>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</si>
  <si>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</si>
  <si>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</si>
  <si>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</si>
  <si>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</si>
  <si>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</si>
  <si>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</si>
  <si>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</si>
  <si>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</si>
  <si>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</si>
  <si>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</si>
  <si>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</si>
  <si>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</si>
  <si>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</si>
  <si>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</si>
  <si>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</si>
  <si>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</si>
  <si>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</si>
  <si>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</si>
  <si>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</si>
  <si>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</si>
  <si>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</si>
  <si>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</si>
  <si>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</si>
  <si>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</si>
  <si>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</si>
  <si>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</si>
  <si>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</si>
  <si>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</si>
  <si>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</si>
  <si>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</si>
  <si>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</si>
  <si>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</si>
  <si>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</si>
  <si>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</si>
  <si>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</si>
  <si>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</si>
  <si>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</si>
  <si>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</si>
  <si>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</si>
  <si>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</si>
  <si>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</si>
  <si>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</si>
  <si>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</si>
  <si>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</si>
  <si>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</si>
  <si>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</si>
  <si>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</si>
  <si>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</si>
  <si>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</si>
  <si>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</si>
  <si>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</si>
  <si>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</si>
  <si>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</si>
  <si>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</si>
  <si>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</si>
  <si>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</si>
  <si>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</si>
  <si>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</si>
  <si>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</si>
  <si>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</si>
  <si>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</si>
  <si>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</si>
  <si>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</si>
  <si>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</si>
  <si>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</si>
  <si>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</si>
  <si>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</si>
  <si>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</si>
  <si>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</si>
  <si>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</si>
  <si>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</si>
  <si>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</si>
  <si>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</si>
  <si>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</si>
  <si>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</si>
  <si>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</si>
  <si>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</si>
  <si>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</si>
  <si>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</si>
  <si>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</si>
  <si>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</si>
  <si>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</si>
  <si>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</si>
  <si>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</si>
  <si>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</si>
  <si>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</si>
  <si>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</si>
  <si>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</si>
  <si>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</si>
  <si>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</si>
  <si>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</si>
  <si>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</si>
  <si>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</si>
  <si>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</si>
  <si>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</si>
  <si>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</si>
  <si>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</si>
  <si>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</si>
  <si>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</si>
  <si>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</si>
  <si>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</si>
  <si>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</si>
  <si>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</si>
  <si>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</si>
  <si>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</si>
  <si>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</si>
  <si>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</si>
  <si>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</si>
  <si>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</si>
  <si>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</si>
  <si>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</si>
  <si>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</si>
  <si>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</si>
  <si>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</si>
  <si>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</si>
  <si>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</si>
  <si>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</si>
  <si>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</si>
  <si>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</si>
  <si>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</si>
  <si>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</si>
  <si>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</si>
  <si>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</si>
  <si>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</si>
  <si>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</si>
  <si>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</si>
  <si>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</si>
  <si>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</si>
  <si>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</si>
  <si>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</si>
  <si>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</si>
  <si>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</si>
  <si>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</si>
  <si>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</si>
  <si>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</si>
  <si>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</si>
  <si>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</si>
  <si>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</si>
  <si>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</si>
  <si>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</si>
  <si>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</si>
  <si>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</si>
  <si>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</si>
  <si>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</si>
  <si>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</si>
  <si>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</si>
  <si>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</si>
  <si>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</si>
  <si>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</si>
  <si>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</si>
  <si>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</si>
  <si>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</si>
  <si>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</si>
  <si>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</si>
  <si>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</si>
  <si>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</si>
  <si>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</si>
  <si>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</si>
  <si>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</si>
  <si>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</si>
  <si>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</si>
  <si>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</si>
  <si>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</si>
  <si>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</si>
  <si>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</si>
  <si>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</si>
  <si>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</si>
  <si>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</si>
  <si>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</si>
  <si>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</si>
  <si>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</si>
  <si>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</si>
  <si>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</si>
  <si>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</si>
  <si>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</si>
  <si>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</si>
  <si>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</si>
  <si>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</si>
  <si>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</si>
  <si>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</si>
  <si>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</si>
  <si>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</si>
  <si>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</si>
  <si>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</si>
  <si>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</si>
  <si>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</si>
  <si>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</si>
  <si>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</si>
  <si>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</si>
  <si>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</si>
  <si>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</si>
  <si>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</si>
  <si>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</si>
  <si>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</si>
  <si>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</si>
  <si>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</si>
  <si>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</si>
  <si>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</si>
  <si>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</si>
  <si>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</si>
  <si>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</si>
  <si>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</si>
  <si>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</si>
  <si>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</si>
  <si>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</si>
  <si>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</si>
  <si>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</si>
  <si>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</si>
  <si>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</si>
  <si>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</si>
  <si>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</si>
  <si>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</si>
  <si>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</si>
  <si>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</si>
  <si>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</si>
  <si>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</si>
  <si>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</si>
  <si>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</si>
  <si>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</si>
  <si>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</si>
  <si>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</si>
  <si>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</si>
  <si>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</si>
  <si>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</si>
  <si>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</si>
  <si>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</si>
  <si>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</si>
  <si>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</si>
  <si>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</si>
  <si>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</si>
  <si>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</si>
  <si>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</si>
  <si>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</si>
  <si>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</si>
  <si>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</si>
  <si>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</si>
  <si>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</si>
  <si>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</si>
  <si>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</si>
  <si>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</si>
  <si>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</si>
  <si>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</si>
  <si>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</si>
  <si>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</si>
  <si>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</si>
  <si>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</si>
  <si>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</si>
  <si>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</si>
  <si>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</si>
  <si>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</si>
  <si>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</si>
  <si>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</si>
  <si>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</si>
  <si>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</si>
  <si>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</si>
  <si>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</si>
  <si>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</si>
  <si>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</si>
  <si>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</si>
  <si>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</si>
  <si>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</si>
  <si>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</si>
  <si>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</si>
  <si>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</si>
  <si>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</si>
  <si>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</si>
  <si>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</si>
  <si>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</si>
  <si>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</si>
  <si>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</si>
  <si>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</si>
  <si>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</si>
  <si>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</si>
  <si>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</si>
  <si>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</si>
  <si>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</si>
  <si>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</si>
  <si>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</si>
  <si>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</si>
  <si>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</si>
  <si>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</si>
  <si>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</si>
  <si>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</si>
  <si>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</si>
  <si>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</si>
  <si>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</si>
  <si>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</si>
  <si>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</si>
  <si>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</si>
  <si>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</si>
  <si>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</si>
  <si>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</si>
  <si>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</si>
  <si>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</si>
  <si>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</si>
  <si>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</si>
  <si>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</si>
  <si>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</si>
  <si>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</si>
  <si>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</si>
  <si>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</si>
  <si>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</si>
  <si>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</si>
  <si>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</si>
  <si>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</si>
  <si>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</si>
  <si>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</si>
  <si>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</si>
  <si>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</si>
  <si>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</si>
  <si>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</si>
  <si>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</si>
  <si>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</si>
  <si>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</si>
  <si>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</si>
  <si>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</si>
  <si>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</si>
  <si>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</si>
  <si>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</si>
  <si>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</si>
  <si>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</si>
  <si>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</si>
  <si>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</si>
  <si>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</si>
  <si>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</si>
  <si>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</si>
  <si>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</si>
  <si>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</si>
  <si>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</si>
  <si>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</si>
  <si>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</si>
  <si>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</si>
  <si>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</si>
  <si>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</si>
  <si>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</si>
  <si>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</si>
  <si>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</si>
  <si>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</si>
  <si>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</si>
  <si>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</si>
  <si>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</si>
  <si>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</si>
  <si>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</si>
  <si>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</si>
  <si>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</si>
  <si>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</si>
  <si>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</si>
  <si>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</si>
  <si>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</si>
  <si>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</si>
  <si>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</si>
  <si>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</si>
  <si>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</si>
  <si>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</si>
  <si>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</si>
  <si>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</si>
  <si>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</si>
  <si>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</si>
  <si>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</si>
  <si>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</si>
  <si>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</si>
  <si>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</si>
  <si>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</si>
  <si>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</si>
  <si>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</si>
  <si>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</si>
  <si>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</si>
  <si>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</si>
  <si>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</si>
  <si>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</si>
  <si>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</si>
  <si>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</si>
  <si>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</si>
  <si>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</si>
  <si>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</si>
  <si>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</si>
  <si>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</si>
  <si>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</si>
  <si>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</si>
  <si>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</si>
  <si>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</si>
  <si>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</si>
  <si>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</si>
  <si>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</si>
  <si>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</si>
  <si>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</si>
  <si>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</si>
  <si>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</si>
  <si>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</si>
  <si>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</si>
  <si>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</si>
  <si>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</si>
  <si>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</si>
  <si>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</si>
  <si>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</si>
  <si>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</si>
  <si>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</si>
  <si>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</si>
  <si>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</si>
  <si>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</si>
  <si>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</si>
  <si>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</si>
  <si>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</si>
  <si>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</si>
  <si>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</si>
  <si>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</si>
  <si>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</si>
  <si>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</si>
  <si>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</si>
  <si>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</si>
  <si>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</si>
  <si>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</si>
  <si>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</si>
  <si>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</si>
  <si>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</si>
  <si>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</si>
  <si>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</si>
  <si>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</si>
  <si>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</si>
  <si>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</si>
  <si>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</si>
  <si>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</si>
  <si>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</si>
  <si>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</si>
  <si>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</si>
  <si>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</si>
  <si>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</si>
  <si>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</si>
  <si>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</si>
  <si>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</si>
  <si>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</si>
  <si>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</si>
  <si>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</si>
  <si>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</si>
  <si>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</si>
  <si>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</si>
  <si>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</si>
  <si>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</si>
  <si>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</si>
  <si>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</si>
  <si>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</si>
  <si>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</si>
  <si>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</si>
  <si>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</si>
  <si>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</si>
  <si>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</si>
  <si>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</si>
  <si>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</si>
  <si>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</si>
  <si>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</si>
  <si>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</si>
  <si>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</si>
  <si>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</si>
  <si>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</si>
  <si>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</si>
  <si>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</si>
  <si>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</si>
  <si>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</si>
  <si>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</si>
  <si>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</si>
  <si>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</si>
  <si>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</si>
  <si>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</si>
  <si>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</si>
  <si>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</si>
  <si>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</si>
  <si>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</si>
  <si>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</si>
  <si>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</si>
  <si>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</si>
  <si>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</si>
  <si>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</si>
  <si>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</si>
  <si>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</si>
  <si>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</si>
  <si>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</si>
  <si>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</si>
  <si>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</si>
  <si>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</si>
  <si>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</si>
  <si>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</si>
  <si>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</si>
  <si>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</si>
  <si>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</si>
  <si>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</si>
  <si>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</si>
  <si>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</si>
  <si>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</si>
  <si>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</si>
  <si>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</si>
  <si>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</si>
  <si>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</si>
  <si>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</si>
  <si>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</si>
  <si>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</si>
  <si>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</si>
  <si>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</si>
  <si>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</si>
  <si>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</si>
  <si>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</si>
  <si>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</si>
  <si>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</si>
  <si>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</si>
  <si>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</si>
  <si>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</si>
  <si>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</si>
  <si>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</si>
  <si>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</si>
  <si>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</si>
  <si>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</si>
  <si>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</si>
  <si>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</si>
  <si>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</si>
  <si>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</si>
  <si>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</si>
  <si>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</si>
  <si>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</si>
  <si>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</si>
  <si>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</si>
  <si>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</si>
  <si>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</si>
  <si>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</si>
  <si>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</si>
  <si>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</si>
  <si>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</si>
  <si>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</si>
  <si>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</si>
  <si>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</si>
  <si>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</si>
  <si>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</si>
  <si>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</si>
  <si>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</si>
  <si>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</si>
  <si>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</si>
  <si>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</si>
  <si>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</si>
  <si>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</si>
  <si>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</si>
  <si>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</si>
  <si>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</si>
  <si>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</si>
  <si>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</si>
  <si>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</si>
  <si>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</si>
  <si>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</si>
  <si>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</si>
  <si>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</si>
  <si>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</si>
  <si>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</si>
  <si>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</si>
  <si>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</si>
  <si>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</si>
  <si>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</si>
  <si>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</si>
  <si>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</si>
  <si>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</si>
  <si>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</si>
  <si>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</si>
  <si>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</si>
  <si>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</si>
  <si>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</si>
  <si>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</si>
  <si>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</si>
  <si>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</si>
  <si>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</si>
  <si>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</si>
  <si>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</si>
  <si>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</si>
  <si>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</si>
  <si>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</si>
  <si>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</si>
  <si>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</si>
  <si>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</si>
  <si>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</si>
  <si>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</si>
  <si>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</si>
  <si>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</si>
  <si>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</si>
  <si>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</si>
  <si>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</si>
  <si>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</si>
  <si>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</si>
  <si>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</si>
  <si>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</si>
  <si>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</si>
  <si>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</si>
  <si>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</si>
  <si>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</si>
  <si>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</si>
  <si>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</si>
  <si>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</si>
  <si>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</si>
  <si>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</si>
  <si>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</si>
  <si>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</si>
  <si>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</si>
  <si>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</si>
  <si>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</si>
  <si>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</si>
  <si>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</si>
  <si>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</si>
  <si>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</si>
  <si>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</si>
  <si>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</si>
  <si>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</si>
  <si>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</si>
  <si>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</si>
  <si>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</si>
  <si>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</si>
  <si>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</si>
  <si>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</si>
  <si>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</si>
  <si>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</si>
  <si>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</si>
  <si>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</si>
  <si>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</si>
  <si>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</si>
  <si>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</si>
  <si>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</si>
  <si>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</si>
  <si>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</si>
  <si>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</si>
  <si>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</si>
  <si>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</si>
  <si>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</si>
  <si>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</si>
  <si>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</si>
  <si>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</si>
  <si>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</si>
  <si>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</si>
  <si>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</si>
  <si>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</si>
  <si>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</si>
  <si>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</si>
  <si>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</si>
  <si>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</si>
  <si>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</si>
  <si>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</si>
  <si>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</si>
  <si>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</si>
  <si>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</si>
  <si>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</si>
  <si>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</si>
  <si>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</si>
  <si>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</si>
  <si>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</si>
  <si>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</si>
  <si>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</si>
  <si>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</si>
  <si>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</si>
  <si>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</si>
  <si>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</si>
  <si>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</si>
  <si>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</si>
  <si>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</si>
  <si>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</si>
  <si>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</si>
  <si>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</si>
  <si>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</si>
  <si>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</si>
  <si>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</si>
  <si>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</si>
  <si>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</si>
  <si>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</si>
  <si>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</si>
  <si>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</si>
  <si>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</si>
  <si>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</si>
  <si>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</si>
  <si>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</si>
  <si>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</si>
  <si>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</si>
  <si>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</si>
  <si>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</si>
  <si>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</si>
  <si>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</si>
  <si>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</si>
  <si>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</si>
  <si>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</si>
  <si>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</si>
  <si>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</si>
  <si>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</si>
  <si>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</si>
  <si>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</si>
  <si>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</si>
  <si>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</si>
  <si>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</si>
  <si>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</si>
  <si>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</si>
  <si>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</si>
  <si>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</si>
  <si>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</si>
  <si>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</si>
  <si>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</si>
  <si>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</si>
  <si>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</si>
  <si>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</si>
  <si>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</si>
  <si>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</si>
  <si>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</si>
  <si>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</si>
  <si>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</si>
  <si>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</si>
  <si>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</si>
  <si>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</si>
  <si>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</si>
  <si>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</si>
  <si>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</si>
  <si>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</si>
  <si>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</si>
  <si>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</si>
  <si>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</si>
  <si>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</si>
  <si>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</si>
  <si>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</si>
  <si>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</si>
  <si>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</si>
  <si>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</si>
  <si>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</si>
  <si>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</si>
  <si>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</si>
  <si>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</si>
  <si>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</si>
  <si>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</si>
  <si>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</si>
  <si>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</si>
  <si>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</si>
  <si>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</si>
  <si>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</si>
  <si>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</si>
  <si>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</si>
  <si>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</si>
  <si>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</si>
  <si>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</si>
  <si>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</si>
  <si>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</si>
  <si>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</si>
  <si>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</si>
  <si>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</si>
  <si>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</si>
  <si>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</si>
  <si>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</si>
  <si>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</si>
  <si>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</si>
  <si>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</si>
  <si>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</si>
  <si>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</si>
  <si>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</si>
  <si>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</si>
  <si>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</si>
  <si>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</si>
  <si>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</si>
  <si>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</si>
  <si>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</si>
  <si>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</si>
  <si>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</si>
  <si>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</si>
  <si>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</si>
  <si>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</si>
  <si>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</si>
  <si>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</si>
  <si>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</si>
  <si>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</si>
  <si>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</si>
  <si>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</si>
  <si>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</si>
  <si>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</si>
  <si>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</si>
  <si>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</si>
  <si>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</si>
  <si>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</si>
  <si>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</si>
  <si>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</si>
  <si>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</si>
  <si>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</si>
  <si>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</si>
  <si>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</si>
  <si>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</si>
  <si>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</si>
  <si>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</si>
  <si>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</si>
  <si>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</si>
  <si>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</si>
  <si>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</si>
  <si>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</si>
  <si>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</si>
  <si>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</si>
  <si>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</si>
  <si>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</si>
  <si>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</si>
  <si>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</si>
  <si>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</si>
  <si>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</si>
  <si>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</si>
  <si>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</si>
  <si>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</si>
  <si>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</si>
  <si>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</si>
  <si>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</si>
  <si>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</si>
  <si>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</si>
  <si>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</si>
  <si>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</si>
  <si>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</si>
  <si>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</si>
  <si>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</si>
  <si>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</si>
  <si>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</si>
  <si>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</si>
  <si>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</si>
  <si>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</si>
  <si>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</si>
  <si>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</si>
  <si>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</si>
  <si>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</si>
  <si>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</si>
  <si>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</si>
  <si>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</si>
  <si>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</si>
  <si>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</si>
  <si>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</si>
  <si>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</si>
  <si>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</si>
  <si>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</si>
  <si>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</si>
  <si>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</si>
  <si>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</si>
  <si>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</si>
  <si>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</si>
  <si>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</si>
  <si>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</si>
  <si>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</si>
  <si>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</si>
  <si>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</si>
  <si>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</si>
  <si>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</si>
  <si>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</si>
  <si>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</si>
  <si>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</si>
  <si>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</si>
  <si>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</si>
  <si>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</si>
  <si>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</si>
  <si>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</si>
  <si>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</si>
  <si>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</si>
  <si>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</si>
  <si>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</si>
  <si>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</si>
  <si>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</si>
  <si>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</si>
  <si>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</si>
  <si>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</si>
  <si>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</si>
  <si>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</si>
  <si>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</si>
  <si>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</si>
  <si>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</si>
  <si>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</si>
  <si>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</si>
  <si>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</si>
  <si>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</si>
  <si>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</si>
  <si>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</si>
  <si>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</si>
  <si>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</si>
  <si>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</si>
  <si>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</si>
  <si>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</si>
  <si>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</si>
  <si>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</si>
  <si>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</si>
  <si>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</si>
  <si>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</si>
  <si>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</si>
  <si>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</si>
  <si>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</si>
  <si>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</si>
  <si>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</si>
  <si>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</si>
  <si>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</si>
  <si>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</si>
  <si>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</si>
  <si>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</si>
  <si>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</si>
  <si>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</si>
  <si>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</si>
  <si>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</si>
  <si>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</si>
  <si>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</si>
  <si>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</si>
  <si>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</si>
  <si>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</si>
  <si>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</si>
  <si>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</si>
  <si>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</si>
  <si>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</si>
  <si>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</si>
  <si>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</si>
  <si>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</si>
  <si>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</si>
  <si>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</si>
  <si>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</si>
  <si>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</si>
  <si>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</si>
  <si>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</si>
  <si>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</si>
  <si>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</si>
  <si>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</si>
  <si>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</si>
  <si>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</si>
  <si>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</si>
  <si>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</si>
  <si>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</si>
  <si>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</si>
  <si>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</si>
  <si>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</si>
  <si>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</si>
  <si>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</si>
  <si>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</si>
  <si>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</si>
  <si>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</si>
  <si>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</si>
  <si>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</si>
  <si>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</si>
  <si>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</si>
  <si>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</si>
  <si>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</si>
  <si>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</si>
  <si>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</si>
  <si>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</si>
  <si>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</si>
  <si>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</si>
  <si>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</si>
  <si>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</si>
  <si>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</si>
  <si>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</si>
  <si>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</si>
  <si>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</si>
  <si>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</si>
  <si>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</si>
  <si>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</si>
  <si>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</si>
  <si>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</si>
  <si>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</si>
  <si>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</si>
  <si>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</si>
  <si>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</si>
  <si>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</si>
  <si>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</si>
  <si>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</si>
  <si>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</si>
  <si>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</si>
  <si>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</si>
  <si>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</si>
  <si>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</si>
  <si>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</si>
  <si>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</si>
  <si>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</si>
  <si>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</si>
  <si>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</si>
  <si>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</si>
  <si>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</si>
  <si>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</si>
  <si>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</si>
  <si>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</si>
  <si>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</si>
  <si>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</si>
  <si>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</si>
  <si>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</si>
  <si>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</si>
  <si>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</si>
  <si>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</si>
  <si>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</si>
  <si>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</si>
  <si>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</si>
  <si>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</si>
  <si>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</si>
  <si>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</si>
  <si>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</si>
  <si>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</si>
  <si>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</si>
  <si>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</si>
  <si>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</si>
  <si>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</si>
  <si>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</si>
  <si>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</si>
  <si>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</si>
  <si>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</si>
  <si>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</si>
  <si>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</si>
  <si>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</si>
  <si>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</si>
  <si>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</si>
  <si>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</si>
  <si>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</si>
  <si>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</si>
  <si>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</si>
  <si>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</si>
  <si>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</si>
  <si>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</si>
  <si>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</si>
  <si>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</si>
  <si>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</si>
  <si>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</si>
  <si>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</si>
  <si>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</si>
  <si>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</si>
  <si>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</si>
  <si>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</si>
  <si>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</si>
  <si>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</si>
  <si>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</si>
  <si>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</si>
  <si>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</si>
  <si>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</si>
  <si>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</si>
  <si>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</si>
  <si>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</si>
  <si>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</si>
  <si>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</si>
  <si>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</si>
  <si>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</si>
  <si>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</si>
  <si>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</si>
  <si>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</si>
  <si>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</si>
  <si>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</si>
  <si>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</si>
  <si>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</si>
  <si>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</si>
  <si>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</si>
  <si>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</si>
  <si>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</si>
  <si>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</si>
  <si>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</si>
  <si>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</si>
  <si>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</si>
  <si>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</si>
  <si>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</si>
  <si>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</si>
  <si>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</si>
  <si>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</si>
  <si>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</si>
  <si>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</si>
  <si>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</si>
  <si>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</si>
  <si>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</si>
  <si>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</si>
  <si>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</si>
  <si>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</si>
  <si>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</si>
  <si>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</si>
  <si>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</si>
  <si>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</si>
  <si>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</si>
  <si>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</si>
  <si>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</si>
  <si>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</si>
  <si>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</si>
  <si>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</si>
  <si>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</si>
  <si>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</si>
  <si>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</si>
  <si>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</si>
  <si>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</si>
  <si>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</si>
  <si>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</si>
  <si>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</si>
  <si>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</si>
  <si>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</si>
  <si>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</si>
  <si>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</si>
  <si>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</si>
  <si>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</si>
  <si>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</si>
  <si>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</si>
  <si>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</si>
  <si>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</si>
  <si>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</si>
  <si>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</si>
  <si>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</si>
  <si>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</si>
  <si>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</si>
  <si>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</si>
  <si>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</si>
  <si>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</si>
  <si>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</si>
  <si>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</si>
  <si>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</si>
  <si>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</si>
  <si>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</si>
  <si>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</si>
  <si>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</si>
  <si>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</si>
  <si>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</si>
  <si>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</si>
  <si>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</si>
  <si>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</si>
  <si>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</si>
  <si>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</si>
  <si>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</si>
  <si>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</si>
  <si>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</si>
  <si>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</si>
  <si>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</si>
  <si>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</si>
  <si>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</si>
  <si>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</si>
  <si>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</si>
  <si>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</si>
  <si>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</si>
  <si>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</si>
  <si>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</si>
  <si>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</si>
  <si>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</si>
  <si>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</si>
  <si>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</si>
  <si>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</si>
  <si>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</si>
  <si>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</si>
  <si>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</si>
  <si>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</si>
  <si>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</si>
  <si>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</si>
  <si>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</si>
  <si>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</si>
  <si>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</si>
  <si>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</si>
  <si>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</si>
  <si>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</si>
  <si>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</si>
  <si>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</si>
  <si>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</si>
  <si>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</si>
  <si>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</si>
  <si>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</si>
  <si>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</si>
  <si>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</si>
  <si>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</si>
  <si>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</si>
  <si>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</si>
  <si>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</si>
  <si>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</si>
  <si>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</si>
  <si>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</si>
  <si>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</si>
  <si>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</si>
  <si>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</si>
  <si>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</si>
  <si>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</si>
  <si>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</si>
  <si>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</si>
  <si>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</si>
  <si>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</si>
  <si>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</si>
  <si>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</si>
  <si>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</si>
  <si>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</si>
  <si>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</si>
  <si>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</si>
  <si>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</si>
  <si>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</si>
  <si>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</si>
  <si>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</si>
  <si>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</si>
  <si>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</si>
  <si>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</si>
  <si>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</si>
  <si>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</si>
  <si>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</si>
  <si>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</si>
  <si>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</si>
  <si>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</si>
  <si>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</si>
  <si>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</si>
  <si>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</si>
  <si>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</si>
  <si>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</si>
  <si>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</si>
  <si>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</si>
  <si>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</si>
  <si>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</si>
  <si>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</si>
  <si>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</si>
  <si>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</si>
  <si>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</si>
  <si>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</si>
  <si>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</si>
  <si>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</si>
  <si>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</si>
  <si>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</si>
  <si>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</si>
  <si>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</si>
  <si>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</si>
  <si>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</si>
  <si>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</si>
  <si>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</si>
  <si>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</si>
  <si>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</si>
  <si>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</si>
  <si>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</si>
  <si>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</si>
  <si>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</si>
  <si>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</si>
  <si>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</si>
  <si>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</si>
  <si>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</si>
  <si>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</si>
  <si>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</si>
  <si>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</si>
  <si>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</si>
  <si>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</si>
  <si>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</si>
  <si>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</si>
  <si>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</si>
  <si>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</si>
  <si>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</si>
  <si>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</si>
  <si>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</si>
  <si>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</si>
  <si>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</si>
  <si>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</si>
  <si>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</si>
  <si>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</si>
  <si>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</si>
  <si>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</si>
  <si>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</si>
  <si>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</si>
  <si>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</si>
  <si>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</si>
  <si>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</si>
  <si>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</si>
  <si>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</si>
  <si>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</si>
  <si>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</si>
  <si>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</si>
  <si>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</si>
  <si>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</si>
  <si>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</si>
  <si>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</si>
  <si>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</si>
  <si>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</si>
  <si>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</si>
  <si>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</si>
  <si>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</si>
  <si>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</si>
  <si>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</si>
  <si>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</si>
  <si>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</si>
  <si>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</si>
  <si>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</si>
  <si>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</si>
  <si>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</si>
  <si>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</si>
  <si>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</si>
  <si>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</si>
  <si>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</si>
  <si>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</si>
  <si>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</si>
  <si>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</si>
  <si>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</si>
  <si>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</si>
  <si>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</si>
  <si>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</si>
  <si>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</si>
  <si>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</si>
  <si>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</si>
  <si>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</si>
  <si>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</si>
  <si>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</si>
  <si>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</si>
  <si>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</si>
  <si>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</si>
  <si>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</si>
  <si>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</si>
  <si>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</si>
  <si>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</si>
  <si>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</si>
  <si>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</si>
  <si>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</si>
  <si>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</si>
  <si>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</si>
  <si>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</si>
  <si>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</si>
  <si>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</si>
  <si>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</si>
  <si>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</si>
  <si>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</si>
  <si>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</si>
  <si>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</si>
  <si>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</si>
  <si>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</si>
  <si>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</si>
  <si>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</si>
  <si>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</si>
  <si>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</si>
  <si>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</si>
  <si>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</si>
  <si>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</si>
  <si>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</si>
  <si>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</si>
  <si>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</si>
  <si>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</si>
  <si>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</si>
  <si>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</si>
  <si>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</si>
  <si>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</si>
  <si>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</si>
  <si>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</si>
  <si>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</si>
  <si>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</si>
  <si>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</si>
  <si>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</si>
  <si>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</si>
  <si>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</si>
  <si>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</si>
  <si>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</si>
  <si>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</si>
  <si>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</si>
  <si>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</si>
  <si>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</si>
  <si>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</si>
  <si>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</si>
  <si>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</si>
  <si>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</si>
  <si>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</si>
  <si>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</si>
  <si>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</si>
  <si>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</si>
  <si>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</si>
  <si>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</si>
  <si>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</si>
  <si>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</si>
  <si>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</si>
  <si>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</si>
  <si>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</si>
  <si>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</si>
  <si>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</si>
  <si>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</si>
  <si>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</si>
  <si>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</si>
  <si>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</si>
  <si>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</si>
  <si>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</si>
  <si>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</si>
  <si>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</si>
  <si>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</si>
  <si>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</si>
  <si>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</si>
  <si>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</si>
  <si>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</si>
  <si>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</si>
  <si>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</si>
  <si>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</si>
  <si>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</si>
  <si>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</si>
  <si>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</si>
  <si>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</si>
  <si>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</si>
  <si>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</si>
  <si>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</si>
  <si>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</si>
  <si>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</si>
  <si>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</si>
  <si>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</si>
  <si>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</si>
  <si>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</si>
  <si>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</si>
  <si>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</si>
  <si>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</si>
  <si>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</si>
  <si>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</si>
  <si>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</si>
  <si>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</si>
  <si>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</si>
  <si>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</si>
  <si>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</si>
  <si>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</si>
  <si>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</si>
  <si>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</si>
  <si>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</si>
  <si>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</si>
  <si>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</si>
  <si>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</si>
  <si>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</si>
  <si>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</si>
  <si>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</si>
  <si>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</si>
  <si>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</si>
  <si>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</si>
  <si>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</si>
  <si>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</si>
  <si>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</si>
  <si>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</si>
  <si>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</si>
  <si>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</si>
  <si>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</si>
  <si>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</si>
  <si>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</si>
  <si>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</si>
  <si>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</si>
  <si>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</si>
  <si>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</si>
  <si>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</si>
  <si>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</si>
  <si>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</si>
  <si>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</si>
  <si>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</si>
  <si>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</si>
  <si>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</si>
  <si>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</si>
  <si>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</si>
  <si>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</si>
  <si>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</si>
  <si>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</si>
  <si>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</si>
  <si>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</si>
  <si>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</si>
  <si>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</si>
  <si>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</si>
  <si>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</si>
  <si>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</si>
  <si>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</si>
  <si>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</si>
  <si>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</si>
  <si>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</si>
  <si>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</si>
  <si>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</si>
  <si>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</si>
  <si>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</si>
  <si>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</si>
  <si>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</si>
  <si>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</si>
  <si>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</si>
  <si>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</si>
  <si>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</si>
  <si>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</si>
  <si>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</si>
  <si>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</si>
  <si>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</si>
  <si>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</si>
  <si>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</si>
  <si>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</si>
  <si>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</si>
  <si>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</si>
  <si>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</si>
  <si>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</si>
  <si>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</si>
  <si>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</si>
  <si>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</si>
  <si>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</si>
  <si>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</si>
  <si>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</si>
  <si>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</si>
  <si>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</si>
  <si>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</si>
  <si>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</si>
  <si>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</si>
  <si>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</si>
  <si>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</si>
  <si>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</si>
  <si>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</si>
  <si>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</si>
  <si>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</si>
  <si>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</si>
  <si>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</si>
  <si>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</si>
  <si>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</si>
  <si>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</si>
  <si>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</si>
  <si>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</si>
  <si>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</si>
  <si>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</si>
  <si>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</si>
  <si>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</si>
  <si>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</si>
  <si>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</si>
  <si>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</si>
  <si>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</si>
  <si>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</si>
  <si>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</si>
  <si>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</si>
  <si>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</si>
  <si>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</si>
  <si>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</si>
  <si>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</si>
  <si>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</si>
  <si>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</si>
  <si>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</si>
  <si>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</si>
  <si>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</si>
  <si>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</si>
  <si>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</si>
  <si>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</si>
  <si>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</si>
  <si>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</si>
  <si>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</si>
  <si>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</si>
  <si>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</si>
  <si>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</si>
  <si>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</si>
  <si>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</si>
  <si>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</si>
  <si>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</si>
  <si>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</si>
  <si>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</si>
  <si>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</si>
  <si>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</si>
  <si>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</si>
  <si>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</si>
  <si>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</si>
  <si>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</si>
  <si>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</si>
  <si>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</si>
  <si>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</si>
  <si>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</si>
  <si>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</si>
  <si>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</si>
  <si>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</si>
  <si>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</si>
  <si>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</si>
  <si>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</si>
  <si>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</si>
  <si>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</si>
  <si>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</si>
  <si>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</si>
  <si>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</si>
  <si>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</si>
  <si>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</si>
  <si>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</si>
  <si>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</si>
  <si>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</si>
  <si>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</si>
  <si>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</si>
  <si>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</si>
  <si>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</si>
  <si>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</si>
  <si>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</si>
  <si>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</si>
  <si>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</si>
  <si>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</si>
  <si>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</si>
  <si>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</si>
  <si>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</si>
  <si>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</si>
  <si>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</si>
  <si>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</si>
  <si>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</si>
  <si>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</si>
  <si>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</si>
  <si>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</si>
  <si>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</si>
  <si>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</si>
  <si>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</si>
  <si>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</si>
  <si>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</si>
  <si>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</si>
  <si>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</si>
  <si>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</si>
  <si>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</si>
  <si>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</si>
  <si>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</si>
  <si>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</si>
  <si>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</si>
  <si>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</si>
  <si>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</si>
  <si>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</si>
  <si>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</si>
  <si>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</si>
  <si>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</si>
  <si>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</si>
  <si>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</si>
  <si>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</si>
  <si>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</si>
  <si>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</si>
  <si>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</si>
  <si>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</si>
  <si>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</si>
  <si>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</si>
  <si>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</si>
  <si>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</si>
  <si>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</si>
  <si>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</si>
  <si>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</si>
  <si>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</si>
  <si>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</si>
  <si>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</si>
  <si>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</si>
  <si>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</si>
  <si>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</si>
  <si>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</si>
  <si>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</si>
  <si>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</si>
  <si>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</si>
  <si>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</si>
  <si>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</si>
  <si>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</si>
  <si>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</si>
  <si>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</si>
  <si>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</si>
  <si>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</si>
  <si>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</si>
  <si>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</si>
  <si>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</si>
  <si>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</si>
  <si>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</si>
  <si>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</si>
  <si>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</si>
  <si>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</si>
  <si>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</si>
  <si>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</si>
  <si>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</si>
  <si>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</si>
  <si>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</si>
  <si>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</si>
  <si>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</si>
  <si>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</si>
  <si>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</si>
  <si>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</si>
  <si>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</si>
  <si>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</si>
  <si>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</si>
  <si>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</si>
  <si>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</si>
  <si>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</si>
  <si>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</si>
  <si>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</si>
  <si>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</si>
  <si>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</si>
  <si>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</si>
  <si>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</si>
  <si>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</si>
  <si>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</si>
  <si>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</si>
  <si>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</si>
  <si>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</si>
  <si>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</si>
  <si>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</si>
  <si>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</si>
  <si>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</si>
  <si>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</si>
  <si>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</si>
  <si>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</si>
  <si>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</si>
  <si>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</si>
  <si>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</si>
  <si>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</si>
  <si>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</si>
  <si>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</si>
  <si>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</si>
  <si>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</si>
  <si>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</si>
  <si>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</si>
  <si>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</si>
  <si>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</si>
  <si>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</si>
  <si>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</si>
  <si>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</si>
  <si>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</si>
  <si>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</si>
  <si>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</si>
  <si>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</si>
  <si>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</si>
  <si>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</si>
  <si>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</si>
  <si>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</si>
  <si>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</si>
  <si>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</si>
  <si>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</si>
  <si>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</si>
  <si>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</si>
  <si>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</si>
  <si>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</si>
  <si>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</si>
  <si>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</si>
  <si>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</si>
  <si>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</si>
  <si>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</si>
  <si>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</si>
  <si>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</si>
  <si>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</si>
  <si>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</si>
  <si>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</si>
  <si>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</si>
  <si>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</si>
  <si>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</si>
  <si>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</si>
  <si>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</si>
  <si>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</si>
  <si>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</si>
  <si>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</si>
  <si>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</si>
  <si>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</si>
  <si>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</si>
  <si>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</si>
  <si>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</si>
  <si>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</si>
  <si>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</si>
  <si>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</si>
  <si>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</si>
  <si>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</si>
  <si>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</si>
  <si>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</si>
  <si>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</si>
  <si>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</si>
  <si>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</si>
  <si>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</si>
  <si>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</si>
  <si>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</si>
  <si>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</si>
  <si>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</si>
  <si>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</si>
  <si>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</si>
  <si>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</si>
  <si>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</si>
  <si>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</si>
  <si>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</si>
  <si>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</si>
  <si>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</si>
  <si>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</si>
  <si>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</si>
  <si>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</si>
  <si>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</si>
  <si>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</si>
  <si>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</si>
  <si>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</si>
  <si>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</si>
  <si>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</si>
  <si>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</si>
  <si>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</si>
  <si>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</si>
  <si>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</si>
  <si>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</si>
  <si>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</si>
  <si>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</si>
  <si>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</si>
  <si>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</si>
  <si>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</si>
  <si>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</si>
  <si>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</si>
  <si>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</si>
  <si>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</si>
  <si>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</si>
  <si>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</si>
  <si>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</si>
  <si>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</si>
  <si>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</si>
  <si>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</si>
  <si>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</si>
  <si>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</si>
  <si>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</si>
  <si>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</si>
  <si>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</si>
  <si>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</si>
  <si>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</si>
  <si>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</si>
  <si>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</si>
  <si>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</si>
  <si>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</si>
  <si>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</si>
  <si>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</si>
  <si>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</si>
  <si>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</si>
  <si>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</si>
  <si>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</si>
  <si>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</si>
  <si>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</si>
  <si>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</si>
  <si>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</si>
  <si>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</si>
  <si>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</si>
  <si>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</si>
  <si>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</si>
  <si>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</si>
  <si>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</si>
  <si>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</si>
  <si>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</si>
  <si>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</si>
  <si>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</si>
  <si>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</si>
  <si>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</si>
  <si>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</si>
  <si>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</si>
  <si>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</si>
  <si>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</si>
  <si>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</si>
  <si>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</si>
  <si>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</si>
  <si>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</si>
  <si>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</si>
  <si>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</si>
  <si>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</si>
  <si>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</si>
  <si>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</si>
  <si>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</si>
  <si>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</si>
  <si>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</si>
  <si>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</si>
  <si>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</si>
  <si>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</si>
  <si>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</si>
  <si>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</si>
  <si>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</si>
  <si>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</si>
  <si>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</si>
  <si>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</si>
  <si>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</si>
  <si>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</si>
  <si>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</si>
  <si>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</si>
  <si>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</si>
  <si>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</si>
  <si>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</si>
  <si>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</si>
  <si>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</si>
  <si>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</si>
  <si>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</si>
  <si>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</si>
  <si>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</si>
  <si>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</si>
  <si>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</si>
  <si>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</si>
  <si>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</si>
  <si>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</si>
  <si>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</si>
  <si>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</si>
  <si>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</si>
  <si>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</si>
  <si>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</si>
  <si>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</si>
  <si>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</si>
  <si>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</si>
  <si>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</si>
  <si>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</si>
  <si>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</si>
  <si>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</si>
  <si>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</si>
  <si>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</si>
  <si>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</si>
  <si>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</si>
  <si>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</si>
  <si>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</si>
  <si>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</si>
  <si>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</si>
  <si>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</si>
  <si>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</si>
  <si>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</si>
  <si>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</si>
  <si>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</si>
  <si>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</si>
  <si>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</si>
  <si>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</si>
  <si>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</si>
  <si>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</si>
  <si>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</si>
  <si>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</si>
  <si>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</si>
  <si>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</si>
  <si>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</si>
  <si>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</si>
  <si>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</si>
  <si>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</si>
  <si>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</si>
  <si>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</si>
  <si>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</si>
  <si>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</si>
  <si>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</si>
  <si>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</si>
  <si>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</si>
  <si>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</si>
  <si>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</si>
  <si>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</si>
  <si>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</si>
  <si>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</si>
  <si>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</si>
  <si>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</si>
  <si>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</si>
  <si>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</si>
  <si>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</si>
  <si>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</si>
  <si>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</si>
  <si>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</si>
  <si>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</si>
  <si>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</si>
  <si>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</si>
  <si>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</si>
  <si>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</si>
  <si>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</si>
  <si>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</si>
  <si>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</si>
  <si>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</si>
  <si>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</si>
  <si>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</si>
  <si>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</si>
  <si>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</si>
  <si>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</si>
  <si>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</si>
  <si>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</si>
  <si>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</si>
  <si>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</si>
  <si>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</si>
  <si>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</si>
  <si>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</si>
  <si>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</si>
  <si>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</si>
  <si>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</si>
  <si>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</si>
  <si>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</si>
  <si>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</si>
  <si>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</si>
  <si>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</si>
  <si>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</si>
  <si>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</si>
  <si>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</si>
  <si>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</si>
  <si>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</si>
  <si>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</si>
  <si>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</si>
  <si>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</si>
  <si>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</si>
  <si>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</si>
  <si>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</si>
  <si>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</si>
  <si>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</si>
  <si>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</si>
  <si>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</si>
  <si>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</si>
  <si>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</si>
  <si>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</si>
  <si>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</si>
  <si>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</si>
  <si>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</si>
  <si>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</si>
  <si>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</si>
  <si>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</si>
  <si>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</si>
  <si>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</si>
  <si>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</si>
  <si>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</si>
  <si>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</si>
  <si>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</si>
  <si>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</si>
  <si>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</si>
  <si>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</si>
  <si>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</si>
  <si>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</si>
  <si>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</si>
  <si>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</si>
  <si>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</si>
  <si>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</si>
  <si>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</si>
  <si>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</si>
  <si>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</si>
  <si>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</si>
  <si>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</si>
  <si>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</si>
  <si>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</si>
  <si>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</si>
  <si>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</si>
  <si>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</si>
  <si>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</si>
  <si>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</si>
  <si>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</si>
  <si>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</si>
  <si>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</si>
  <si>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</si>
  <si>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</si>
  <si>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</si>
  <si>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</si>
  <si>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</si>
  <si>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</si>
  <si>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</si>
  <si>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</si>
  <si>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</si>
  <si>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</si>
  <si>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</si>
  <si>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</si>
  <si>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</si>
  <si>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</si>
  <si>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</si>
  <si>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</si>
  <si>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</si>
  <si>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</si>
  <si>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</si>
  <si>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</si>
  <si>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</si>
  <si>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</si>
  <si>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</si>
  <si>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</si>
  <si>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</si>
  <si>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</si>
  <si>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</si>
  <si>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</si>
  <si>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</si>
  <si>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</si>
  <si>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</si>
  <si>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</si>
  <si>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</si>
  <si>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</si>
  <si>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</si>
  <si>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</si>
  <si>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</si>
  <si>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</si>
  <si>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</si>
  <si>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</si>
  <si>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</si>
  <si>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</si>
  <si>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</si>
  <si>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</si>
  <si>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</si>
  <si>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</si>
  <si>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</si>
  <si>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</si>
  <si>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</si>
  <si>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</si>
  <si>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</si>
  <si>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</si>
  <si>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</si>
  <si>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</si>
  <si>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</si>
  <si>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</si>
  <si>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</si>
  <si>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</si>
  <si>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</si>
  <si>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</si>
  <si>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</si>
  <si>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</si>
  <si>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</si>
  <si>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</si>
  <si>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</si>
  <si>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</si>
  <si>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</si>
  <si>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</si>
  <si>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</si>
  <si>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</si>
  <si>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</si>
  <si>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</si>
  <si>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</si>
  <si>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</si>
  <si>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</si>
  <si>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</si>
  <si>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</si>
  <si>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</si>
  <si>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</si>
  <si>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</si>
  <si>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</si>
  <si>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</si>
  <si>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</si>
  <si>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</si>
  <si>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</si>
  <si>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</si>
  <si>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</si>
  <si>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</si>
  <si>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</si>
  <si>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</si>
  <si>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</si>
  <si>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</si>
  <si>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</si>
  <si>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</si>
  <si>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</si>
  <si>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</si>
  <si>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</si>
  <si>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</si>
  <si>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</si>
  <si>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</si>
  <si>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</si>
  <si>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</si>
  <si>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</si>
  <si>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</si>
  <si>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</si>
  <si>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</si>
  <si>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</si>
  <si>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</si>
  <si>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</si>
  <si>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</si>
  <si>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</si>
  <si>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</si>
  <si>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</si>
  <si>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</si>
  <si>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</si>
  <si>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</si>
  <si>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</si>
  <si>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</si>
  <si>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</si>
  <si>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</si>
  <si>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</si>
  <si>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</si>
  <si>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</si>
  <si>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</si>
  <si>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</si>
  <si>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</si>
  <si>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</si>
  <si>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</si>
  <si>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</si>
  <si>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</si>
  <si>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</si>
  <si>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</si>
  <si>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</si>
  <si>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</si>
  <si>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</si>
  <si>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</si>
  <si>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</si>
  <si>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</si>
  <si>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</si>
  <si>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</si>
  <si>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</si>
  <si>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</si>
  <si>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</si>
  <si>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</si>
  <si>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</si>
  <si>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</si>
  <si>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</si>
  <si>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</si>
  <si>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</si>
  <si>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</si>
  <si>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</si>
  <si>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</si>
  <si>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</si>
  <si>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</si>
  <si>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</si>
  <si>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</si>
  <si>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</si>
  <si>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</si>
  <si>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</si>
  <si>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</si>
  <si>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</si>
  <si>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</si>
  <si>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</si>
  <si>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</si>
  <si>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</si>
  <si>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</si>
  <si>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</si>
  <si>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</si>
  <si>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</si>
  <si>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</si>
  <si>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</si>
  <si>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</si>
  <si>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</si>
  <si>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</si>
  <si>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</si>
  <si>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</si>
  <si>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</si>
  <si>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</si>
  <si>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</si>
  <si>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</si>
  <si>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</si>
  <si>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</si>
  <si>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</si>
  <si>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</si>
  <si>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</si>
  <si>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</si>
  <si>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</si>
  <si>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</si>
  <si>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</si>
  <si>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</si>
  <si>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</si>
  <si>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</si>
  <si>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</si>
  <si>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</si>
  <si>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</si>
  <si>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</si>
  <si>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</si>
  <si>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</si>
  <si>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</si>
  <si>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</si>
  <si>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</si>
  <si>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</si>
  <si>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</si>
  <si>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</si>
  <si>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</si>
  <si>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</si>
  <si>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</si>
  <si>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</si>
  <si>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</si>
  <si>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</si>
  <si>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</si>
  <si>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</si>
  <si>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</si>
  <si>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</si>
  <si>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</si>
  <si>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</si>
  <si>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</si>
  <si>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</si>
  <si>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</si>
  <si>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</si>
  <si>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</si>
  <si>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</si>
  <si>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</si>
  <si>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</si>
  <si>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</si>
  <si>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</si>
  <si>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</si>
  <si>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</si>
  <si>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</si>
  <si>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</si>
  <si>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</si>
  <si>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</si>
  <si>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</si>
  <si>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</si>
  <si>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</si>
  <si>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</si>
  <si>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</si>
  <si>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</si>
  <si>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</si>
  <si>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</si>
  <si>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</si>
  <si>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</si>
  <si>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</si>
  <si>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</si>
  <si>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</si>
  <si>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</si>
  <si>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</si>
  <si>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</si>
  <si>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</si>
  <si>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</si>
  <si>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</si>
  <si>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</si>
  <si>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</si>
  <si>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</si>
  <si>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</si>
  <si>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</si>
  <si>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</si>
  <si>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</si>
  <si>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</si>
  <si>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</si>
  <si>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</si>
  <si>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</si>
  <si>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</si>
  <si>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</si>
  <si>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</si>
  <si>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</si>
  <si>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</si>
  <si>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</si>
  <si>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</si>
  <si>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</si>
  <si>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</si>
  <si>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</si>
  <si>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</si>
  <si>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</si>
  <si>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</si>
  <si>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</si>
  <si>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</si>
  <si>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</si>
  <si>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</si>
  <si>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</si>
  <si>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</si>
  <si>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</si>
  <si>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</si>
  <si>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</si>
  <si>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</si>
  <si>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</si>
  <si>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</si>
  <si>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</si>
  <si>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</si>
  <si>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</si>
  <si>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</si>
  <si>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</si>
  <si>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</si>
  <si>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</si>
  <si>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</si>
  <si>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</si>
  <si>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</si>
  <si>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</si>
  <si>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</si>
  <si>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</si>
  <si>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</si>
  <si>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</si>
  <si>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</si>
  <si>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</si>
  <si>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</si>
  <si>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</si>
  <si>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</si>
  <si>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</si>
  <si>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</si>
  <si>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</si>
  <si>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</si>
  <si>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</si>
  <si>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</si>
  <si>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</si>
  <si>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</si>
  <si>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</si>
  <si>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</si>
  <si>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</si>
  <si>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</si>
  <si>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</si>
  <si>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</si>
  <si>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</si>
  <si>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</si>
  <si>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</si>
  <si>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</si>
  <si>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</si>
  <si>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</si>
  <si>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</si>
  <si>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</si>
  <si>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</si>
  <si>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</si>
  <si>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</si>
  <si>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</si>
  <si>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</si>
  <si>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</si>
  <si>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</si>
  <si>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</si>
  <si>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</si>
  <si>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</si>
  <si>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</si>
  <si>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</si>
  <si>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</si>
  <si>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</si>
  <si>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</si>
  <si>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</si>
  <si>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</si>
  <si>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</si>
  <si>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</si>
  <si>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</si>
  <si>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</si>
  <si>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</si>
  <si>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</si>
  <si>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</si>
  <si>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</si>
  <si>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</si>
  <si>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</si>
  <si>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</si>
  <si>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</si>
  <si>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</si>
  <si>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</si>
  <si>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</si>
  <si>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</si>
  <si>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</si>
  <si>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</si>
  <si>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</si>
  <si>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</si>
  <si>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</si>
  <si>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</si>
  <si>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</si>
  <si>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</si>
  <si>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</si>
  <si>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</si>
  <si>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</si>
  <si>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</si>
  <si>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</si>
  <si>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</si>
  <si>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</si>
  <si>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</si>
  <si>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</si>
  <si>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</si>
  <si>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</si>
  <si>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</si>
  <si>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</si>
  <si>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</si>
  <si>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</si>
  <si>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</si>
  <si>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</si>
  <si>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</si>
  <si>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</si>
  <si>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</si>
  <si>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</si>
  <si>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</si>
  <si>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</si>
  <si>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</si>
  <si>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</si>
  <si>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</si>
  <si>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</si>
  <si>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</si>
  <si>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</si>
  <si>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</si>
  <si>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</si>
  <si>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</si>
  <si>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</si>
  <si>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</si>
  <si>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</si>
  <si>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</si>
  <si>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</si>
  <si>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</si>
  <si>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</si>
  <si>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</si>
  <si>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</si>
  <si>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</si>
  <si>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</si>
  <si>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</si>
  <si>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</si>
  <si>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</si>
  <si>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</si>
  <si>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</si>
  <si>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</si>
  <si>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</si>
  <si>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</si>
  <si>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</si>
  <si>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</si>
  <si>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</si>
  <si>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</si>
  <si>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</si>
  <si>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</si>
  <si>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</si>
  <si>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</si>
  <si>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</si>
  <si>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</si>
  <si>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</si>
  <si>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</si>
  <si>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</si>
  <si>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</si>
  <si>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</si>
  <si>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</si>
  <si>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</si>
  <si>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</si>
  <si>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</si>
  <si>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</si>
  <si>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</si>
  <si>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</si>
  <si>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</si>
  <si>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</si>
  <si>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</si>
  <si>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</si>
  <si>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</si>
  <si>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</si>
  <si>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</si>
  <si>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</si>
  <si>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</si>
  <si>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</si>
  <si>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</si>
  <si>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</si>
  <si>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</si>
  <si>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</si>
  <si>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</si>
  <si>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</si>
  <si>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</si>
  <si>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</si>
  <si>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</si>
  <si>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</si>
  <si>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</si>
  <si>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</si>
  <si>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</si>
  <si>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</si>
  <si>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</si>
  <si>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</si>
  <si>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</si>
  <si>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</si>
  <si>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</si>
  <si>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</si>
  <si>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</si>
  <si>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</si>
  <si>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</si>
  <si>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</si>
  <si>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</si>
  <si>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</si>
  <si>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</si>
  <si>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</si>
  <si>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</si>
  <si>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</si>
  <si>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</si>
  <si>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</si>
  <si>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</si>
  <si>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</si>
  <si>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</si>
  <si>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</si>
  <si>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</si>
  <si>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</si>
  <si>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</si>
  <si>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</si>
  <si>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</si>
  <si>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</si>
  <si>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</si>
  <si>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</si>
  <si>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</si>
  <si>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</si>
  <si>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</si>
  <si>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</si>
  <si>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</si>
  <si>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</si>
  <si>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</si>
  <si>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</si>
  <si>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</si>
  <si>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</si>
  <si>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</si>
  <si>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</si>
  <si>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</si>
  <si>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</si>
  <si>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</si>
  <si>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</si>
  <si>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</si>
  <si>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</si>
  <si>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</si>
  <si>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</si>
  <si>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</si>
  <si>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</si>
  <si>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</si>
  <si>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</si>
  <si>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</si>
  <si>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</si>
  <si>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</si>
  <si>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</si>
  <si>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</si>
  <si>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</si>
  <si>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</si>
  <si>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</si>
  <si>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</si>
  <si>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</si>
  <si>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</si>
  <si>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</si>
  <si>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</si>
  <si>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</si>
  <si>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</si>
  <si>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</si>
  <si>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</si>
  <si>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</si>
  <si>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</si>
  <si>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</si>
  <si>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</si>
  <si>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</si>
  <si>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</si>
  <si>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</si>
  <si>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</si>
  <si>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</si>
  <si>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</si>
  <si>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</si>
  <si>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</si>
  <si>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</si>
  <si>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</si>
  <si>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</si>
  <si>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</si>
  <si>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</si>
  <si>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</si>
  <si>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</si>
  <si>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</si>
  <si>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</si>
  <si>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</si>
  <si>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</si>
  <si>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</si>
  <si>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</si>
  <si>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</si>
  <si>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</si>
  <si>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</si>
  <si>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</si>
  <si>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</si>
  <si>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</si>
  <si>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</si>
  <si>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</si>
  <si>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</si>
  <si>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</si>
  <si>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</si>
  <si>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</si>
  <si>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</si>
  <si>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</si>
  <si>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</si>
  <si>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</si>
  <si>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</si>
  <si>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</si>
  <si>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</si>
  <si>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</si>
  <si>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</si>
  <si>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</si>
  <si>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</si>
  <si>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</si>
  <si>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</si>
  <si>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</si>
  <si>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</si>
  <si>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</si>
  <si>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</si>
  <si>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</si>
  <si>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</si>
  <si>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</si>
  <si>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</si>
  <si>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</si>
  <si>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</si>
  <si>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</si>
  <si>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</si>
  <si>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</si>
  <si>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</si>
  <si>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</si>
  <si>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</si>
  <si>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</si>
  <si>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</si>
  <si>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</si>
  <si>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</si>
  <si>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</si>
  <si>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</si>
  <si>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</si>
  <si>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</si>
  <si>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</si>
  <si>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</si>
  <si>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</si>
  <si>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</si>
  <si>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</si>
  <si>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</si>
  <si>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</si>
  <si>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</si>
  <si>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</si>
  <si>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</si>
  <si>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</si>
  <si>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</si>
  <si>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</si>
  <si>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</si>
  <si>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</si>
  <si>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</si>
  <si>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</si>
  <si>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</si>
  <si>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</si>
  <si>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</si>
  <si>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</si>
  <si>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</si>
  <si>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</si>
  <si>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</si>
  <si>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</si>
  <si>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</si>
  <si>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</si>
  <si>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</si>
  <si>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</si>
  <si>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</si>
  <si>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</si>
  <si>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</si>
  <si>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</si>
  <si>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</si>
  <si>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</si>
  <si>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</si>
  <si>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</si>
  <si>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</si>
  <si>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</si>
  <si>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</si>
  <si>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</si>
  <si>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</si>
  <si>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</si>
  <si>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</si>
  <si>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</si>
  <si>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</si>
  <si>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</si>
  <si>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</si>
  <si>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</si>
  <si>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</si>
  <si>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</si>
  <si>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</si>
  <si>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</si>
  <si>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</si>
  <si>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</si>
  <si>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</si>
  <si>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</si>
  <si>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</si>
  <si>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</si>
  <si>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</si>
  <si>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</si>
  <si>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</si>
  <si>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</si>
  <si>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</si>
  <si>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</si>
  <si>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</si>
  <si>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</si>
  <si>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</si>
  <si>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</si>
  <si>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</si>
  <si>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</si>
  <si>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</si>
  <si>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</si>
  <si>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</si>
  <si>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</si>
  <si>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</si>
  <si>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</si>
  <si>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</si>
  <si>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</si>
  <si>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</si>
  <si>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</si>
  <si>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</si>
  <si>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</si>
  <si>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</si>
  <si>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</si>
  <si>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</si>
  <si>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</si>
  <si>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</si>
  <si>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</si>
  <si>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</si>
  <si>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</si>
  <si>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</si>
  <si>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</si>
  <si>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</si>
  <si>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</si>
  <si>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</si>
  <si>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</si>
  <si>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</si>
  <si>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</si>
  <si>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</si>
  <si>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</si>
  <si>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</si>
  <si>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</si>
  <si>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</si>
  <si>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</si>
  <si>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</si>
  <si>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</si>
  <si>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</si>
  <si>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</si>
  <si>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</si>
  <si>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</si>
  <si>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</si>
  <si>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</si>
  <si>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</si>
  <si>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</si>
  <si>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</si>
  <si>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</si>
  <si>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</si>
  <si>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</si>
  <si>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</si>
  <si>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</si>
  <si>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</si>
  <si>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</si>
  <si>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</si>
  <si>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</si>
  <si>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</si>
  <si>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</si>
  <si>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</si>
  <si>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</si>
  <si>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</si>
  <si>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</si>
  <si>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</si>
  <si>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</si>
  <si>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</si>
  <si>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</si>
  <si>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</si>
  <si>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</si>
  <si>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</si>
  <si>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</si>
  <si>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</si>
  <si>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</si>
  <si>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</si>
  <si>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</si>
  <si>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</si>
  <si>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</si>
  <si>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</si>
  <si>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</si>
  <si>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</si>
  <si>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</si>
  <si>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</si>
  <si>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</si>
  <si>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</si>
  <si>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</si>
  <si>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</si>
  <si>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</si>
  <si>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</si>
  <si>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</si>
  <si>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</si>
  <si>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</si>
  <si>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</si>
  <si>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</si>
  <si>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</si>
  <si>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</si>
  <si>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</si>
  <si>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</si>
  <si>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</si>
  <si>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</si>
  <si>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</si>
  <si>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</si>
  <si>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</si>
  <si>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</si>
  <si>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</si>
  <si>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</si>
  <si>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</si>
  <si>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</si>
  <si>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</si>
  <si>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</si>
  <si>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</si>
  <si>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</si>
  <si>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</si>
  <si>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</si>
  <si>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</si>
  <si>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</si>
  <si>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</si>
  <si>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</si>
  <si>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</si>
  <si>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</si>
  <si>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</si>
  <si>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</si>
  <si>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</si>
  <si>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</si>
  <si>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</si>
  <si>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</si>
  <si>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</si>
  <si>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</si>
  <si>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</si>
  <si>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</si>
  <si>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</si>
  <si>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</si>
  <si>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</si>
  <si>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</si>
  <si>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</si>
  <si>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</si>
  <si>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</si>
  <si>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</si>
  <si>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</si>
  <si>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</si>
  <si>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</si>
  <si>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</si>
  <si>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</si>
  <si>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</si>
  <si>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</si>
  <si>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</si>
  <si>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</si>
  <si>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</si>
  <si>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</si>
  <si>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</si>
  <si>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</si>
  <si>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</si>
  <si>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</si>
  <si>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</si>
  <si>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</si>
  <si>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</si>
  <si>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</si>
  <si>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</si>
  <si>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</si>
  <si>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</si>
  <si>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</si>
  <si>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</si>
  <si>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</si>
  <si>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</si>
  <si>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</si>
  <si>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</si>
  <si>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</si>
  <si>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</si>
  <si>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</si>
  <si>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</si>
  <si>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</si>
  <si>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</si>
  <si>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</si>
  <si>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</si>
  <si>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</si>
  <si>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</si>
  <si>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</si>
  <si>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</si>
  <si>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</si>
  <si>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</si>
  <si>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</si>
  <si>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</si>
  <si>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</si>
  <si>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</si>
  <si>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</si>
  <si>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</si>
  <si>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</si>
  <si>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</si>
  <si>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</si>
  <si>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</si>
  <si>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</si>
  <si>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</si>
  <si>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</si>
  <si>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</si>
  <si>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</si>
  <si>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</si>
  <si>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</si>
  <si>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</si>
  <si>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</si>
  <si>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</si>
  <si>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</si>
  <si>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</si>
  <si>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</si>
  <si>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</si>
  <si>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</si>
  <si>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</si>
  <si>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</si>
  <si>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</si>
  <si>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</si>
  <si>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</si>
  <si>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</si>
  <si>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</si>
  <si>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</si>
  <si>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</si>
  <si>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</si>
  <si>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</si>
  <si>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</si>
  <si>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</si>
  <si>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</si>
  <si>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</si>
  <si>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</si>
  <si>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</si>
  <si>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</si>
  <si>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</si>
  <si>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</si>
  <si>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</si>
  <si>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</si>
  <si>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</si>
  <si>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</si>
  <si>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</si>
  <si>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</si>
  <si>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</si>
  <si>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</si>
  <si>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</si>
  <si>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</si>
  <si>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</si>
  <si>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</si>
  <si>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</si>
  <si>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</si>
  <si>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</si>
  <si>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</si>
  <si>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</si>
  <si>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</si>
  <si>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</si>
  <si>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</si>
  <si>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</si>
  <si>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</si>
  <si>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</si>
  <si>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</si>
  <si>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</si>
  <si>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</si>
  <si>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</si>
  <si>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</si>
  <si>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</si>
  <si>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</si>
  <si>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</si>
  <si>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</si>
  <si>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</si>
  <si>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</si>
  <si>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</si>
  <si>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</si>
  <si>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</si>
  <si>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</si>
  <si>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</si>
  <si>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</si>
  <si>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</si>
  <si>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</si>
  <si>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</si>
  <si>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</si>
  <si>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</si>
  <si>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</si>
  <si>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</si>
  <si>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</si>
  <si>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</si>
  <si>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</si>
  <si>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</si>
  <si>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</si>
  <si>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</si>
  <si>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</si>
  <si>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</si>
  <si>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</si>
  <si>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</si>
  <si>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</si>
  <si>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</si>
  <si>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</si>
  <si>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</si>
  <si>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</si>
  <si>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</si>
  <si>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</si>
  <si>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</si>
  <si>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</si>
  <si>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</si>
  <si>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</si>
  <si>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</si>
  <si>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</si>
  <si>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</si>
  <si>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</si>
  <si>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</si>
  <si>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</si>
  <si>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</si>
  <si>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</si>
  <si>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</si>
  <si>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</si>
  <si>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</si>
  <si>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</si>
  <si>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</si>
  <si>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</si>
  <si>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</si>
  <si>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</si>
  <si>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</si>
  <si>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</si>
  <si>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</si>
  <si>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</si>
  <si>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</si>
  <si>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</si>
  <si>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</si>
  <si>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</si>
  <si>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</si>
  <si>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</si>
  <si>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</si>
  <si>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</si>
  <si>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</si>
  <si>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</si>
  <si>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</si>
  <si>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</si>
  <si>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</si>
  <si>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</si>
  <si>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</si>
  <si>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</si>
  <si>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</si>
  <si>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</si>
  <si>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</si>
  <si>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</si>
  <si>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</si>
  <si>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</si>
  <si>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</si>
  <si>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</si>
  <si>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</si>
  <si>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</si>
  <si>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</si>
  <si>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</si>
  <si>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</si>
  <si>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</si>
  <si>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</si>
  <si>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</si>
  <si>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</si>
  <si>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</si>
  <si>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</si>
  <si>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</si>
  <si>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</si>
  <si>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</si>
  <si>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</si>
  <si>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</si>
  <si>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</si>
  <si>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</si>
  <si>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</si>
  <si>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</si>
  <si>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</si>
  <si>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</si>
  <si>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</si>
  <si>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</si>
  <si>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</si>
  <si>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</si>
  <si>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</si>
  <si>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</si>
  <si>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</si>
  <si>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</si>
  <si>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</si>
  <si>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</si>
  <si>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</si>
  <si>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</si>
  <si>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</si>
  <si>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</si>
  <si>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</si>
  <si>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</si>
  <si>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</si>
  <si>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</si>
  <si>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</si>
  <si>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</si>
  <si>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</si>
  <si>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</si>
  <si>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</si>
  <si>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</si>
  <si>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</si>
  <si>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</si>
  <si>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</si>
  <si>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</si>
  <si>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</si>
  <si>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</si>
  <si>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</si>
  <si>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</si>
  <si>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</si>
  <si>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</si>
  <si>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</si>
  <si>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</si>
  <si>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</si>
  <si>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</si>
  <si>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</si>
  <si>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</si>
  <si>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</si>
  <si>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</si>
  <si>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</si>
  <si>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</si>
  <si>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</si>
  <si>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</si>
  <si>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</si>
  <si>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</si>
  <si>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</si>
  <si>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</si>
  <si>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</si>
  <si>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</si>
  <si>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</si>
  <si>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</si>
  <si>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</si>
  <si>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</si>
  <si>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</si>
  <si>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</si>
  <si>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</si>
  <si>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</si>
  <si>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</si>
  <si>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</si>
  <si>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</si>
  <si>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</si>
  <si>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</si>
  <si>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</si>
  <si>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</si>
  <si>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</si>
  <si>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</si>
  <si>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</si>
  <si>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</si>
  <si>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</si>
  <si>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</si>
  <si>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</si>
  <si>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</si>
  <si>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</si>
  <si>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</si>
  <si>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</si>
  <si>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</si>
  <si>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</si>
  <si>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</si>
  <si>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</si>
  <si>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</si>
  <si>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</si>
  <si>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</si>
  <si>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</si>
  <si>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</si>
  <si>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</si>
  <si>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</si>
  <si>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</si>
  <si>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</si>
  <si>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</si>
  <si>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</si>
  <si>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</si>
  <si>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</si>
  <si>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</si>
  <si>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</si>
  <si>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</si>
  <si>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</si>
  <si>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</si>
  <si>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</si>
  <si>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</si>
  <si>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</si>
  <si>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</si>
  <si>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</si>
  <si>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</si>
  <si>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</si>
  <si>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</si>
  <si>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</si>
  <si>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</si>
  <si>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</si>
  <si>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</si>
  <si>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</si>
  <si>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</si>
  <si>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</si>
  <si>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</si>
  <si>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</si>
  <si>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</si>
  <si>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</si>
  <si>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</si>
  <si>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</si>
  <si>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</si>
  <si>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</si>
  <si>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</si>
  <si>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</si>
  <si>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</si>
  <si>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</si>
  <si>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</si>
  <si>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</si>
  <si>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</si>
  <si>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</si>
  <si>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</si>
  <si>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</si>
  <si>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</si>
  <si>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</si>
  <si>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</si>
  <si>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</si>
  <si>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</si>
  <si>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</si>
  <si>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</si>
  <si>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</si>
  <si>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</si>
  <si>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</si>
  <si>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</si>
  <si>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</si>
  <si>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</si>
  <si>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</si>
  <si>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</si>
  <si>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</si>
  <si>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</si>
  <si>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</si>
  <si>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</si>
  <si>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</si>
  <si>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</si>
  <si>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</si>
  <si>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</si>
  <si>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</si>
  <si>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</si>
  <si>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</si>
  <si>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</si>
  <si>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</si>
  <si>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</si>
  <si>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</si>
  <si>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</si>
  <si>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</si>
  <si>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</si>
  <si>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</si>
  <si>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</si>
  <si>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</si>
  <si>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</si>
  <si>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</si>
  <si>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</si>
  <si>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</si>
  <si>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</si>
  <si>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</si>
  <si>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</si>
  <si>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</si>
  <si>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</si>
  <si>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</si>
  <si>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</si>
  <si>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</si>
  <si>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</si>
  <si>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</si>
  <si>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</si>
  <si>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</si>
  <si>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</si>
  <si>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</si>
  <si>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</si>
  <si>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</si>
  <si>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</si>
  <si>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</si>
  <si>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</si>
  <si>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</si>
  <si>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</si>
  <si>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</si>
  <si>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</si>
  <si>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</si>
  <si>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</si>
  <si>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</si>
  <si>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</si>
  <si>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</si>
  <si>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</si>
  <si>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</si>
  <si>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</si>
  <si>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</si>
  <si>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</si>
  <si>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</si>
  <si>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</si>
  <si>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</si>
  <si>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</si>
  <si>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</si>
  <si>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</si>
  <si>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</si>
  <si>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</si>
  <si>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</si>
  <si>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</si>
  <si>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</si>
  <si>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</si>
  <si>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</si>
  <si>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</si>
  <si>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</si>
  <si>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</si>
  <si>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</si>
  <si>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</si>
  <si>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</si>
  <si>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</si>
  <si>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</si>
  <si>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</si>
  <si>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</si>
  <si>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</si>
  <si>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</si>
  <si>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</si>
  <si>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</si>
  <si>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</si>
  <si>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</si>
  <si>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</si>
  <si>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</si>
  <si>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</si>
  <si>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</si>
  <si>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</si>
  <si>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</si>
  <si>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</si>
  <si>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</si>
  <si>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</si>
  <si>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</si>
  <si>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</si>
  <si>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</si>
  <si>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</si>
  <si>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</si>
  <si>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</si>
  <si>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</si>
  <si>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</si>
  <si>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</si>
  <si>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</si>
  <si>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</si>
  <si>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</si>
  <si>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</si>
  <si>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</si>
  <si>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</si>
  <si>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</si>
  <si>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</si>
  <si>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</si>
  <si>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</si>
  <si>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</si>
  <si>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</si>
  <si>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</si>
  <si>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</si>
  <si>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</si>
  <si>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</si>
  <si>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</si>
  <si>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</si>
  <si>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</si>
  <si>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</si>
  <si>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</si>
  <si>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</si>
  <si>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</si>
  <si>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</si>
  <si>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</si>
  <si>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</si>
  <si>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</si>
  <si>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</si>
  <si>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</si>
  <si>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</si>
  <si>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</si>
  <si>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</si>
  <si>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</si>
  <si>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</si>
  <si>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</si>
  <si>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</si>
  <si>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</si>
  <si>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</si>
  <si>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</si>
  <si>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</si>
  <si>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</si>
  <si>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</si>
  <si>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</si>
  <si>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</si>
  <si>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</si>
  <si>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</si>
  <si>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</si>
  <si>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</si>
  <si>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</si>
  <si>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</si>
  <si>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</si>
  <si>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</si>
  <si>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</si>
  <si>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</si>
  <si>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</si>
  <si>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</si>
  <si>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</si>
  <si>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</si>
  <si>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</si>
  <si>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</si>
  <si>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</si>
  <si>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</si>
  <si>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</si>
  <si>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</si>
  <si>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</si>
  <si>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</si>
  <si>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</si>
  <si>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</si>
  <si>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</si>
  <si>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</si>
  <si>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</si>
  <si>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</si>
  <si>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</si>
  <si>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</si>
  <si>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</si>
  <si>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</si>
  <si>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</si>
  <si>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</si>
  <si>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</si>
  <si>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</si>
  <si>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</si>
  <si>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</si>
  <si>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</si>
  <si>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</si>
  <si>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</si>
  <si>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</si>
  <si>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</si>
  <si>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</si>
  <si>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</si>
  <si>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</si>
  <si>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</si>
  <si>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</si>
  <si>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</si>
  <si>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</si>
  <si>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</si>
  <si>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</si>
  <si>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</si>
  <si>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</si>
  <si>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</si>
  <si>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</si>
  <si>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</si>
  <si>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</si>
  <si>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</si>
  <si>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</si>
  <si>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</si>
  <si>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</si>
  <si>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</si>
  <si>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</si>
  <si>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</si>
  <si>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</si>
  <si>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</si>
  <si>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</si>
  <si>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</si>
  <si>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</si>
  <si>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</si>
  <si>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</si>
  <si>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</si>
  <si>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</si>
  <si>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</si>
  <si>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</si>
  <si>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</si>
  <si>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</si>
  <si>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</si>
  <si>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</si>
  <si>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</si>
  <si>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</si>
  <si>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</si>
  <si>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</si>
  <si>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</si>
  <si>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</si>
  <si>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</si>
  <si>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</si>
  <si>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</si>
  <si>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</si>
  <si>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</si>
  <si>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</si>
  <si>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</si>
  <si>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</si>
  <si>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</si>
  <si>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</si>
  <si>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</si>
  <si>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</si>
  <si>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</si>
  <si>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</si>
  <si>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</si>
  <si>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</si>
  <si>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</si>
  <si>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</si>
  <si>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</si>
  <si>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</si>
  <si>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</si>
  <si>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</si>
  <si>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</si>
  <si>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</si>
  <si>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</si>
  <si>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</si>
  <si>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</si>
  <si>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</si>
  <si>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</si>
  <si>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</si>
  <si>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</si>
  <si>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</si>
  <si>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</si>
  <si>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</si>
  <si>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</si>
  <si>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</si>
  <si>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</si>
  <si>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</si>
  <si>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</si>
  <si>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</si>
  <si>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</si>
  <si>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</si>
  <si>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</si>
  <si>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</si>
  <si>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</si>
  <si>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</si>
  <si>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</si>
  <si>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</si>
  <si>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</si>
  <si>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</si>
  <si>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</si>
  <si>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</si>
  <si>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</si>
  <si>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</si>
  <si>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</si>
  <si>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</si>
  <si>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</si>
  <si>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</si>
  <si>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</si>
  <si>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</si>
  <si>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</si>
  <si>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</si>
  <si>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</si>
  <si>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</si>
  <si>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</si>
  <si>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</si>
  <si>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</si>
  <si>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</si>
  <si>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</si>
  <si>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</si>
  <si>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</si>
  <si>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</si>
  <si>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</si>
  <si>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</si>
  <si>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</si>
  <si>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</si>
  <si>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</si>
  <si>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</si>
  <si>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</si>
  <si>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</si>
  <si>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</si>
  <si>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</si>
  <si>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</si>
  <si>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</si>
  <si>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</si>
  <si>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</si>
  <si>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</si>
  <si>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</si>
  <si>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</si>
  <si>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</si>
  <si>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</si>
  <si>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</si>
  <si>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</si>
  <si>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</si>
  <si>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</si>
  <si>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</si>
  <si>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</si>
  <si>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</si>
  <si>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</si>
  <si>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</si>
  <si>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</si>
  <si>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</si>
  <si>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</si>
  <si>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</si>
  <si>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</si>
  <si>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</si>
  <si>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</si>
  <si>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</si>
  <si>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</si>
  <si>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</si>
  <si>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</si>
  <si>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</si>
  <si>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</si>
  <si>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</si>
  <si>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</si>
  <si>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</si>
  <si>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</si>
  <si>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</si>
  <si>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</si>
  <si>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</si>
  <si>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</si>
  <si>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</si>
  <si>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</si>
  <si>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</si>
  <si>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</si>
  <si>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</si>
  <si>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</si>
  <si>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</si>
  <si>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</si>
  <si>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</si>
  <si>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</si>
  <si>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</si>
  <si>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</si>
  <si>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</si>
  <si>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</si>
  <si>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</si>
  <si>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</si>
  <si>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</si>
  <si>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</si>
  <si>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</si>
  <si>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</si>
  <si>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</si>
  <si>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</si>
  <si>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</si>
  <si>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</si>
  <si>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</si>
  <si>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</si>
  <si>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</si>
  <si>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</si>
  <si>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</si>
  <si>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</si>
  <si>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</si>
  <si>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</si>
  <si>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</si>
  <si>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</si>
  <si>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</si>
  <si>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</si>
  <si>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</si>
  <si>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</si>
  <si>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</si>
  <si>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</si>
  <si>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</si>
  <si>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</si>
  <si>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</si>
  <si>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</si>
  <si>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</si>
  <si>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</si>
  <si>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</si>
  <si>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</si>
  <si>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</si>
  <si>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</si>
  <si>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</si>
  <si>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</si>
  <si>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</si>
  <si>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</si>
  <si>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</si>
  <si>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</si>
  <si>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</si>
  <si>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</si>
  <si>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</si>
  <si>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</si>
  <si>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</si>
  <si>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</si>
  <si>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</si>
  <si>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</si>
  <si>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</si>
  <si>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</si>
  <si>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</si>
  <si>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</si>
  <si>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</si>
  <si>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</si>
  <si>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</si>
  <si>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</si>
  <si>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</si>
  <si>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</si>
  <si>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</si>
  <si>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</si>
  <si>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</si>
  <si>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</si>
  <si>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</si>
  <si>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</si>
  <si>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</si>
  <si>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</si>
  <si>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</si>
  <si>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</si>
  <si>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</si>
  <si>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</si>
  <si>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</si>
  <si>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</si>
  <si>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</si>
  <si>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</si>
  <si>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</si>
  <si>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</si>
  <si>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</si>
  <si>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</si>
  <si>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</si>
  <si>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</si>
  <si>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</si>
  <si>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</si>
  <si>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</si>
  <si>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</si>
  <si>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</si>
  <si>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</si>
  <si>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</si>
  <si>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</si>
  <si>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</si>
  <si>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</si>
  <si>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</si>
  <si>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</si>
  <si>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</si>
  <si>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</si>
  <si>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</si>
  <si>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</si>
  <si>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</si>
  <si>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</si>
  <si>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</si>
  <si>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</si>
  <si>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</si>
  <si>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</si>
  <si>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</si>
  <si>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</si>
  <si>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</si>
  <si>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</si>
  <si>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</si>
  <si>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</si>
  <si>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</si>
  <si>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</si>
  <si>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</si>
  <si>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</si>
  <si>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</si>
  <si>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</si>
  <si>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</si>
  <si>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</si>
  <si>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</si>
  <si>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</si>
  <si>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</si>
  <si>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</si>
  <si>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</si>
  <si>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</si>
  <si>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</si>
  <si>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</si>
  <si>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</si>
  <si>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</si>
  <si>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</si>
  <si>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</si>
  <si>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</si>
  <si>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</si>
  <si>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</si>
  <si>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</si>
  <si>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</si>
  <si>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</si>
  <si>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</si>
  <si>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</si>
  <si>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</si>
  <si>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</si>
  <si>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</si>
  <si>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</si>
  <si>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</si>
  <si>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</si>
  <si>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</si>
  <si>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</si>
  <si>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</si>
  <si>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</si>
  <si>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</si>
  <si>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</si>
  <si>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</si>
  <si>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</si>
  <si>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</si>
  <si>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</si>
  <si>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</si>
  <si>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</si>
  <si>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</si>
  <si>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</si>
  <si>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</si>
  <si>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</si>
  <si>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</si>
  <si>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</si>
  <si>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</si>
  <si>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</si>
  <si>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</si>
  <si>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</si>
  <si>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</si>
  <si>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</si>
  <si>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</si>
  <si>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</si>
  <si>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</si>
  <si>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</si>
  <si>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</si>
  <si>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</si>
  <si>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</si>
  <si>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</si>
  <si>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</si>
  <si>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</si>
  <si>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</si>
  <si>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</si>
  <si>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</si>
  <si>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</si>
  <si>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</si>
  <si>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</si>
  <si>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</si>
  <si>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</si>
  <si>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</si>
  <si>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</si>
  <si>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</si>
  <si>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</si>
  <si>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</si>
  <si>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</si>
  <si>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</si>
  <si>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</si>
  <si>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</si>
  <si>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</si>
  <si>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</si>
  <si>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</si>
  <si>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</si>
  <si>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</si>
  <si>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</si>
  <si>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</si>
  <si>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</si>
  <si>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</si>
  <si>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</si>
  <si>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</si>
  <si>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</si>
  <si>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</si>
  <si>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</si>
  <si>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</si>
  <si>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</si>
  <si>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</si>
  <si>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</si>
  <si>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</si>
  <si>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</si>
  <si>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</si>
  <si>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</si>
  <si>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</si>
  <si>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</si>
  <si>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</si>
  <si>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</si>
  <si>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</si>
  <si>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</si>
  <si>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</si>
  <si>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</si>
  <si>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</si>
  <si>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</si>
  <si>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</si>
  <si>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</si>
  <si>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</si>
  <si>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</si>
  <si>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</si>
  <si>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</si>
  <si>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</si>
  <si>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</si>
  <si>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</si>
  <si>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</si>
  <si>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</si>
  <si>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</si>
  <si>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</si>
  <si>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</si>
  <si>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</si>
  <si>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</si>
  <si>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</si>
  <si>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</si>
  <si>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</si>
  <si>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</si>
  <si>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</si>
  <si>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</si>
  <si>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</si>
  <si>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</si>
  <si>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</si>
  <si>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</si>
  <si>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</si>
  <si>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</si>
  <si>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</si>
  <si>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</si>
  <si>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</si>
  <si>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</si>
  <si>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</si>
  <si>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</si>
  <si>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</si>
  <si>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</si>
  <si>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</si>
  <si>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</si>
  <si>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</si>
  <si>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</si>
  <si>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</si>
  <si>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</si>
  <si>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</si>
  <si>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</si>
  <si>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</si>
  <si>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</si>
  <si>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</si>
  <si>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</si>
  <si>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</si>
  <si>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</si>
  <si>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</si>
  <si>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</si>
  <si>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</si>
  <si>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</si>
  <si>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</si>
  <si>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</si>
  <si>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</si>
  <si>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</si>
  <si>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</si>
  <si>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</si>
  <si>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</si>
  <si>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</si>
  <si>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</si>
  <si>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</si>
  <si>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</si>
  <si>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</si>
  <si>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</si>
  <si>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</si>
  <si>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</si>
  <si>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</si>
  <si>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</si>
  <si>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</si>
  <si>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</si>
  <si>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</si>
  <si>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</si>
  <si>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</si>
  <si>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</si>
  <si>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</si>
  <si>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</si>
  <si>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</si>
  <si>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</si>
  <si>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</si>
  <si>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</si>
  <si>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</si>
  <si>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</si>
  <si>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</si>
  <si>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</si>
  <si>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</si>
  <si>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</si>
  <si>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</si>
  <si>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</si>
  <si>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</si>
  <si>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</si>
  <si>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</si>
  <si>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</si>
  <si>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</si>
  <si>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</si>
  <si>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</si>
  <si>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</si>
  <si>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</si>
  <si>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</si>
  <si>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</si>
  <si>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</si>
  <si>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</si>
  <si>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</si>
  <si>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</si>
  <si>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</si>
  <si>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</si>
  <si>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</si>
  <si>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</si>
  <si>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</si>
  <si>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</si>
  <si>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</si>
  <si>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</si>
  <si>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</si>
  <si>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</si>
  <si>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</si>
  <si>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</si>
  <si>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</si>
  <si>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</si>
  <si>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</si>
  <si>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</si>
  <si>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</si>
  <si>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</si>
  <si>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</si>
  <si>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</si>
  <si>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</si>
  <si>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</si>
  <si>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</si>
  <si>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</si>
  <si>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</si>
  <si>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</si>
  <si>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</si>
  <si>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</si>
  <si>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</si>
  <si>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</si>
  <si>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</si>
  <si>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</si>
  <si>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</si>
  <si>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</si>
  <si>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</si>
  <si>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</si>
  <si>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</si>
  <si>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</si>
  <si>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</si>
  <si>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</si>
  <si>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</si>
  <si>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</si>
  <si>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</si>
  <si>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</si>
  <si>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</si>
  <si>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</si>
  <si>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</si>
  <si>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</si>
  <si>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</si>
  <si>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</si>
  <si>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</si>
  <si>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</si>
  <si>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</si>
  <si>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</si>
  <si>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</si>
  <si>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</si>
  <si>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</si>
  <si>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</si>
  <si>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</si>
  <si>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</si>
  <si>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</si>
  <si>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</si>
  <si>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</si>
  <si>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</si>
  <si>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</si>
  <si>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</si>
  <si>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</si>
  <si>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</si>
  <si>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</si>
  <si>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</si>
  <si>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</si>
  <si>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</si>
  <si>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</si>
  <si>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</si>
  <si>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</si>
  <si>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</si>
  <si>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</si>
  <si>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</si>
  <si>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</si>
  <si>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</si>
  <si>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</si>
  <si>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</si>
  <si>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</si>
  <si>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</si>
  <si>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</si>
  <si>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</si>
  <si>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</si>
  <si>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</si>
  <si>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</si>
  <si>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</si>
  <si>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</si>
  <si>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</si>
  <si>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</si>
  <si>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</si>
  <si>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</si>
  <si>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</si>
  <si>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</si>
  <si>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</si>
  <si>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</si>
  <si>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</si>
  <si>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</si>
  <si>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</si>
  <si>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</si>
  <si>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</si>
  <si>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</si>
  <si>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</si>
  <si>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</si>
  <si>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</si>
  <si>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</si>
  <si>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</si>
  <si>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</si>
  <si>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</si>
  <si>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</si>
  <si>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</si>
  <si>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</si>
  <si>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</si>
  <si>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</si>
  <si>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</si>
  <si>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</si>
  <si>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</si>
  <si>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</si>
  <si>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</si>
  <si>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</si>
  <si>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</si>
  <si>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</si>
  <si>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</si>
  <si>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</si>
  <si>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</si>
  <si>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</si>
  <si>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</si>
  <si>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</si>
  <si>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</si>
  <si>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</si>
  <si>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</si>
  <si>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</si>
  <si>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</si>
  <si>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</si>
  <si>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</si>
  <si>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</si>
  <si>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</si>
  <si>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</si>
  <si>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</si>
  <si>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</si>
  <si>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</si>
  <si>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</si>
  <si>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</si>
  <si>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</si>
  <si>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</si>
  <si>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</si>
  <si>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</si>
  <si>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</si>
  <si>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</si>
  <si>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</si>
  <si>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</si>
  <si>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</si>
  <si>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</si>
  <si>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</si>
  <si>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</si>
  <si>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</si>
  <si>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</si>
  <si>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</si>
  <si>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</si>
  <si>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</si>
  <si>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</si>
  <si>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</si>
  <si>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</si>
  <si>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</si>
  <si>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</si>
  <si>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</si>
  <si>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</si>
  <si>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</si>
  <si>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</si>
  <si>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</si>
  <si>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</si>
  <si>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</si>
  <si>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</si>
  <si>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</si>
  <si>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</si>
  <si>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</si>
  <si>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</si>
  <si>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</si>
  <si>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</si>
  <si>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</si>
  <si>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</si>
  <si>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</si>
  <si>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</si>
  <si>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</si>
  <si>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</si>
  <si>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</si>
  <si>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</si>
  <si>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</si>
  <si>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</si>
  <si>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</si>
  <si>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</si>
  <si>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</si>
  <si>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</si>
  <si>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</si>
  <si>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</si>
  <si>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</si>
  <si>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</si>
  <si>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</si>
  <si>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</si>
  <si>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</si>
  <si>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</si>
  <si>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</si>
  <si>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</si>
  <si>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</si>
  <si>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</si>
  <si>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</si>
  <si>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</si>
  <si>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</si>
  <si>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</si>
  <si>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</si>
  <si>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</si>
  <si>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</si>
  <si>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</si>
  <si>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</si>
  <si>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</si>
  <si>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</si>
  <si>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</si>
  <si>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</si>
  <si>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</si>
  <si>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</si>
  <si>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</si>
  <si>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</si>
  <si>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</si>
  <si>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</si>
  <si>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</si>
  <si>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</si>
  <si>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</si>
  <si>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</si>
  <si>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</si>
  <si>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</si>
  <si>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</si>
  <si>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</si>
  <si>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</si>
  <si>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</si>
  <si>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</si>
  <si>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</si>
  <si>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</si>
  <si>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</si>
  <si>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</si>
  <si>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</si>
  <si>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</si>
  <si>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</si>
  <si>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</si>
  <si>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</si>
  <si>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</si>
  <si>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</si>
  <si>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</si>
  <si>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</si>
  <si>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</si>
  <si>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</si>
  <si>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</si>
  <si>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</si>
  <si>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</si>
  <si>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</si>
  <si>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</si>
  <si>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</si>
  <si>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</si>
  <si>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</si>
  <si>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</si>
  <si>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</si>
  <si>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</si>
  <si>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</si>
  <si>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</si>
  <si>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</si>
  <si>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</si>
  <si>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</si>
  <si>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</si>
  <si>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</si>
  <si>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</si>
  <si>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</si>
  <si>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</si>
  <si>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</si>
  <si>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</si>
  <si>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</si>
  <si>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</si>
  <si>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</si>
  <si>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</si>
  <si>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</si>
  <si>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</si>
  <si>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</si>
  <si>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</si>
  <si>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</si>
  <si>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</si>
  <si>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</si>
  <si>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</si>
  <si>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</si>
  <si>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</si>
  <si>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</si>
  <si>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</si>
  <si>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</si>
  <si>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</si>
  <si>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</si>
  <si>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</si>
  <si>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</si>
  <si>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</si>
  <si>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</si>
  <si>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</si>
  <si>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</si>
  <si>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</si>
  <si>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</si>
  <si>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</si>
  <si>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</si>
  <si>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</si>
  <si>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</si>
  <si>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</si>
  <si>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</si>
  <si>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</si>
  <si>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</si>
  <si>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</si>
  <si>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</si>
  <si>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</si>
  <si>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</si>
  <si>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</si>
  <si>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</si>
  <si>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</si>
  <si>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</si>
  <si>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</si>
  <si>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</si>
  <si>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</si>
  <si>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</si>
  <si>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</si>
  <si>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</si>
  <si>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</si>
  <si>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</si>
  <si>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</si>
  <si>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</si>
  <si>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</si>
  <si>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</si>
  <si>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</si>
  <si>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</si>
  <si>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</si>
  <si>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</si>
  <si>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</si>
  <si>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</si>
  <si>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</si>
  <si>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</si>
  <si>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</si>
  <si>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</si>
  <si>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</si>
  <si>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</si>
  <si>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</si>
  <si>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</si>
  <si>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</si>
  <si>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</si>
  <si>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</si>
  <si>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</si>
  <si>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</si>
  <si>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</si>
  <si>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</si>
  <si>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</si>
  <si>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</si>
  <si>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</si>
  <si>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</si>
  <si>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</si>
  <si>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</si>
  <si>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</si>
  <si>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</si>
  <si>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</si>
  <si>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</si>
  <si>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</si>
  <si>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</si>
  <si>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</si>
  <si>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</si>
  <si>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</si>
  <si>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</si>
  <si>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</si>
  <si>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</si>
  <si>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</si>
  <si>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</si>
  <si>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</si>
  <si>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</si>
  <si>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</si>
  <si>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</si>
  <si>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</si>
  <si>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</si>
  <si>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</si>
  <si>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</si>
  <si>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</si>
  <si>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</si>
  <si>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</si>
  <si>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</si>
  <si>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</si>
  <si>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</si>
  <si>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</si>
  <si>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</si>
  <si>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</si>
  <si>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</si>
  <si>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</si>
  <si>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</si>
  <si>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</si>
  <si>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</si>
  <si>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</si>
  <si>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</si>
  <si>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</si>
  <si>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</si>
  <si>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</si>
  <si>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</si>
  <si>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</si>
  <si>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</si>
  <si>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</si>
  <si>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</si>
  <si>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</si>
  <si>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</si>
  <si>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</si>
  <si>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</si>
  <si>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</si>
  <si>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</si>
  <si>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</si>
  <si>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</si>
  <si>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</si>
  <si>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</si>
  <si>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</si>
  <si>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</si>
  <si>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</si>
  <si>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</si>
  <si>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</si>
  <si>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</si>
  <si>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</si>
  <si>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</si>
  <si>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</si>
  <si>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</si>
  <si>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</si>
  <si>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</si>
  <si>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</si>
  <si>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</si>
  <si>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</si>
  <si>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</si>
  <si>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</si>
  <si>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</si>
  <si>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</si>
  <si>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</si>
  <si>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</si>
  <si>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</si>
  <si>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</si>
  <si>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</si>
  <si>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</si>
  <si>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</si>
  <si>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</si>
  <si>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</si>
  <si>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</si>
  <si>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</si>
  <si>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</si>
  <si>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</si>
  <si>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</si>
  <si>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</si>
  <si>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</si>
  <si>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</si>
  <si>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</si>
  <si>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</si>
  <si>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</si>
  <si>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</si>
  <si>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</si>
  <si>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</si>
  <si>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</si>
  <si>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</si>
  <si>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</si>
  <si>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</si>
  <si>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</si>
  <si>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</si>
  <si>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</si>
  <si>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</si>
  <si>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</si>
  <si>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</si>
  <si>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</si>
  <si>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</si>
  <si>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</si>
  <si>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</si>
  <si>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</si>
  <si>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</si>
  <si>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</si>
  <si>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</si>
  <si>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</si>
  <si>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</si>
  <si>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</si>
  <si>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</si>
  <si>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</si>
  <si>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</si>
  <si>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</si>
  <si>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</si>
  <si>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</si>
  <si>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</si>
  <si>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</si>
  <si>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</si>
  <si>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</si>
  <si>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</si>
  <si>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</si>
  <si>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</si>
  <si>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</si>
  <si>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</si>
  <si>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</si>
  <si>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</si>
  <si>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</si>
  <si>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</si>
  <si>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</si>
  <si>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</si>
  <si>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</si>
  <si>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</si>
  <si>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</si>
  <si>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</si>
  <si>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</si>
  <si>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</si>
  <si>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</si>
  <si>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</si>
  <si>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</si>
  <si>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</si>
  <si>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</si>
  <si>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</si>
  <si>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</si>
  <si>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</si>
  <si>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</si>
  <si>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</si>
  <si>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</si>
  <si>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</si>
  <si>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</si>
  <si>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</si>
  <si>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</si>
  <si>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</si>
  <si>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</si>
  <si>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</si>
  <si>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</si>
  <si>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</si>
  <si>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</si>
  <si>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</si>
  <si>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</si>
  <si>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</si>
  <si>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</si>
  <si>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</si>
  <si>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</si>
  <si>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</si>
  <si>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</si>
  <si>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</si>
  <si>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</si>
  <si>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</si>
  <si>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</si>
  <si>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</si>
  <si>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</si>
  <si>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</si>
  <si>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</si>
  <si>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</si>
  <si>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</si>
  <si>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</si>
  <si>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</si>
  <si>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</si>
  <si>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</si>
  <si>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</si>
  <si>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</si>
  <si>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</si>
  <si>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</si>
  <si>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</si>
  <si>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</si>
  <si>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</si>
  <si>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</si>
  <si>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</si>
  <si>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</si>
  <si>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</si>
  <si>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</si>
  <si>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</si>
  <si>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</si>
  <si>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</si>
  <si>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</si>
  <si>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</si>
  <si>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</si>
  <si>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</si>
  <si>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</si>
  <si>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</si>
  <si>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</si>
  <si>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</si>
  <si>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</si>
  <si>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</si>
  <si>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</si>
  <si>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</si>
  <si>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</si>
  <si>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</si>
  <si>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</si>
  <si>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</si>
  <si>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</si>
  <si>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</si>
  <si>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</si>
  <si>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</si>
  <si>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</si>
  <si>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</si>
  <si>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</si>
  <si>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</si>
  <si>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</si>
  <si>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</si>
  <si>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</si>
  <si>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</si>
  <si>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</si>
  <si>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</si>
  <si>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</si>
  <si>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</si>
  <si>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</si>
  <si>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</si>
  <si>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</si>
  <si>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</si>
  <si>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</si>
  <si>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</si>
  <si>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</si>
  <si>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</si>
  <si>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</si>
  <si>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</si>
  <si>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</si>
  <si>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</si>
  <si>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</si>
  <si>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</si>
  <si>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</si>
  <si>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</si>
  <si>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</si>
  <si>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</si>
  <si>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</si>
  <si>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</si>
  <si>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</si>
  <si>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</si>
  <si>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</si>
  <si>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</si>
  <si>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</si>
  <si>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</si>
  <si>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</si>
  <si>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</si>
  <si>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</si>
  <si>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</si>
  <si>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</si>
  <si>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</si>
  <si>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</si>
  <si>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</si>
  <si>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</si>
  <si>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</si>
  <si>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</si>
  <si>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</si>
  <si>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</si>
  <si>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</si>
  <si>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</si>
  <si>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</si>
  <si>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</si>
  <si>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</si>
  <si>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</si>
  <si>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</si>
  <si>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</si>
  <si>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</si>
  <si>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</si>
  <si>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</si>
  <si>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</si>
  <si>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</si>
  <si>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</si>
  <si>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</si>
  <si>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</si>
  <si>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</si>
  <si>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</si>
  <si>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</si>
  <si>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</si>
  <si>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</si>
  <si>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</si>
  <si>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</si>
  <si>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</si>
  <si>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</si>
  <si>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</si>
  <si>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</si>
  <si>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</si>
  <si>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</si>
  <si>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</si>
  <si>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</si>
  <si>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</si>
  <si>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</si>
  <si>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</si>
  <si>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</si>
  <si>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</si>
  <si>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</si>
  <si>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</si>
  <si>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</si>
  <si>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</si>
  <si>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</si>
  <si>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</si>
  <si>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</si>
  <si>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</si>
  <si>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</si>
  <si>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</si>
  <si>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</si>
  <si>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</si>
  <si>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</si>
  <si>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</si>
  <si>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</si>
  <si>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</si>
  <si>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</si>
  <si>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</si>
  <si>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</si>
  <si>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</si>
  <si>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</si>
  <si>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</si>
  <si>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</si>
  <si>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</si>
  <si>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</si>
  <si>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</si>
  <si>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</si>
  <si>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</si>
  <si>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</si>
  <si>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</si>
  <si>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</si>
  <si>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</si>
  <si>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</si>
  <si>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</si>
  <si>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</si>
  <si>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</si>
  <si>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</si>
  <si>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</si>
  <si>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</si>
  <si>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</si>
  <si>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</si>
  <si>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</si>
  <si>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</si>
  <si>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</si>
  <si>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</si>
  <si>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</si>
  <si>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</si>
  <si>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</si>
  <si>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</si>
  <si>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</si>
  <si>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</si>
  <si>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</si>
  <si>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</si>
  <si>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</si>
  <si>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</si>
  <si>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</si>
  <si>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</si>
  <si>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</si>
  <si>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</si>
  <si>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</si>
  <si>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</si>
  <si>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</si>
  <si>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</si>
  <si>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</si>
  <si>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</si>
  <si>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</si>
  <si>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</si>
  <si>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</si>
  <si>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</si>
  <si>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</si>
  <si>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</si>
  <si>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</si>
  <si>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</si>
  <si>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</si>
  <si>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</si>
  <si>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</si>
  <si>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</si>
  <si>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</si>
  <si>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</si>
  <si>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</si>
  <si>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</si>
  <si>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</si>
  <si>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</si>
  <si>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</si>
  <si>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</si>
  <si>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</si>
  <si>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</si>
  <si>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</si>
  <si>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</si>
  <si>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</si>
  <si>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</si>
  <si>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</si>
  <si>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</si>
  <si>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</si>
  <si>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</si>
  <si>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</si>
  <si>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</si>
  <si>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</si>
  <si>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</si>
  <si>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</si>
  <si>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</si>
  <si>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</si>
  <si>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</si>
  <si>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</si>
  <si>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</si>
  <si>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</si>
  <si>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</si>
  <si>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</si>
  <si>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</si>
  <si>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</si>
  <si>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</si>
  <si>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</si>
  <si>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</si>
  <si>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</si>
  <si>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</si>
  <si>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</si>
  <si>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</si>
  <si>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</si>
  <si>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</si>
  <si>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</si>
  <si>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</si>
  <si>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</si>
  <si>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</si>
  <si>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</si>
  <si>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</si>
  <si>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</si>
  <si>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</si>
  <si>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</si>
  <si>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</si>
  <si>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</si>
  <si>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</si>
  <si>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</si>
  <si>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</si>
  <si>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</si>
  <si>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</si>
  <si>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</si>
  <si>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</si>
  <si>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</si>
  <si>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</si>
  <si>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</si>
  <si>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</si>
  <si>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</si>
  <si>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</si>
  <si>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</si>
  <si>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</si>
  <si>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</si>
  <si>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</si>
  <si>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</si>
  <si>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</si>
  <si>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</si>
  <si>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</si>
  <si>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</si>
  <si>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</si>
  <si>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</si>
  <si>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</si>
  <si>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</si>
  <si>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</si>
  <si>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</si>
  <si>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</si>
  <si>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</si>
  <si>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</si>
  <si>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</si>
  <si>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</si>
  <si>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</si>
  <si>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</si>
  <si>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</si>
  <si>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</si>
  <si>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</si>
  <si>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</si>
  <si>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</si>
  <si>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</si>
  <si>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</si>
  <si>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</si>
  <si>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</si>
  <si>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</si>
  <si>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</si>
  <si>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</si>
  <si>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</si>
  <si>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</si>
  <si>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</si>
  <si>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</si>
  <si>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</si>
  <si>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</si>
  <si>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</si>
  <si>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</si>
  <si>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</si>
  <si>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</si>
  <si>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</si>
  <si>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</si>
  <si>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</si>
  <si>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</si>
  <si>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</si>
  <si>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</si>
  <si>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</si>
  <si>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</si>
  <si>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</si>
  <si>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</si>
  <si>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</si>
  <si>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</si>
  <si>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</si>
  <si>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</si>
  <si>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</si>
  <si>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</si>
  <si>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</si>
  <si>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</si>
  <si>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</si>
  <si>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</si>
  <si>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</si>
  <si>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</si>
  <si>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</si>
  <si>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</si>
  <si>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</si>
  <si>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</si>
  <si>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</si>
  <si>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</si>
  <si>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</si>
  <si>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</si>
  <si>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</si>
  <si>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</si>
  <si>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</si>
  <si>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</si>
  <si>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</si>
  <si>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</si>
  <si>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</si>
  <si>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</si>
  <si>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</si>
  <si>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</si>
  <si>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</si>
  <si>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</si>
  <si>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</si>
  <si>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</si>
  <si>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</si>
  <si>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</si>
  <si>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</si>
  <si>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</si>
  <si>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</si>
  <si>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</si>
  <si>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</si>
  <si>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</si>
  <si>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</si>
  <si>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</si>
  <si>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</si>
  <si>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</si>
  <si>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</si>
  <si>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</si>
  <si>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</si>
  <si>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</si>
  <si>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</si>
  <si>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</si>
  <si>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</si>
  <si>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</si>
  <si>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</si>
  <si>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</si>
  <si>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</si>
  <si>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</si>
  <si>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</si>
  <si>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</si>
  <si>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</si>
  <si>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</si>
  <si>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</si>
  <si>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</si>
  <si>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</si>
  <si>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</si>
  <si>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</si>
  <si>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</si>
  <si>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</si>
  <si>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</si>
  <si>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</si>
  <si>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</si>
  <si>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</si>
  <si>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</si>
  <si>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</si>
  <si>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</si>
  <si>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</si>
  <si>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</si>
  <si>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</si>
  <si>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</si>
  <si>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</si>
  <si>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</si>
  <si>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</si>
  <si>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</si>
  <si>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</si>
  <si>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</si>
  <si>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</si>
  <si>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</si>
  <si>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</si>
  <si>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</si>
  <si>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</si>
  <si>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</si>
  <si>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</si>
  <si>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</si>
  <si>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</si>
  <si>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</si>
  <si>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</si>
  <si>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</si>
  <si>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</si>
  <si>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</si>
  <si>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</si>
  <si>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</si>
  <si>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</si>
  <si>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</si>
  <si>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</si>
  <si>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</si>
  <si>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</si>
  <si>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</si>
  <si>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</si>
  <si>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</si>
  <si>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</si>
  <si>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</si>
  <si>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</si>
  <si>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</si>
  <si>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</si>
  <si>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</si>
  <si>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</si>
  <si>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</si>
  <si>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</si>
  <si>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</si>
  <si>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</si>
  <si>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</si>
  <si>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</si>
  <si>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</si>
  <si>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</si>
  <si>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</si>
  <si>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</si>
  <si>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</si>
  <si>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</si>
  <si>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</si>
  <si>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</si>
  <si>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</si>
  <si>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</si>
  <si>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</si>
  <si>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</si>
  <si>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</si>
  <si>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</si>
  <si>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</si>
  <si>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</si>
  <si>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</si>
  <si>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</si>
  <si>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</si>
  <si>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</si>
  <si>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</si>
  <si>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</si>
  <si>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</si>
  <si>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</si>
  <si>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</si>
  <si>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</si>
  <si>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</si>
  <si>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</si>
  <si>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</si>
  <si>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</si>
  <si>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</si>
  <si>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</si>
  <si>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</si>
  <si>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</si>
  <si>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</si>
  <si>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</si>
  <si>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</si>
  <si>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</si>
  <si>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</si>
  <si>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</si>
  <si>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</si>
  <si>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</si>
  <si>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</si>
  <si>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</si>
  <si>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</si>
  <si>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</si>
  <si>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</si>
  <si>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</si>
  <si>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</si>
  <si>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</si>
  <si>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</si>
  <si>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</si>
  <si>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</si>
  <si>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</si>
  <si>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</si>
  <si>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</si>
  <si>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</si>
  <si>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</si>
  <si>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</si>
  <si>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</si>
  <si>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</si>
  <si>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</si>
  <si>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</si>
  <si>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</si>
  <si>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</si>
  <si>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</si>
  <si>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</si>
  <si>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</si>
  <si>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</si>
  <si>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</si>
  <si>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</si>
  <si>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</si>
  <si>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</si>
  <si>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</si>
  <si>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</si>
  <si>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</si>
  <si>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</si>
  <si>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</si>
  <si>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</si>
  <si>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</si>
  <si>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</si>
  <si>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</si>
  <si>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</si>
  <si>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</si>
  <si>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</si>
  <si>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</si>
  <si>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</si>
  <si>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</si>
  <si>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</si>
  <si>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</si>
  <si>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</si>
  <si>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</si>
  <si>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</si>
  <si>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</si>
  <si>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</si>
  <si>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</si>
  <si>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</si>
  <si>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</si>
  <si>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</si>
  <si>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</si>
  <si>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</si>
  <si>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</si>
  <si>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</si>
  <si>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</si>
  <si>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</si>
  <si>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</si>
  <si>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</si>
  <si>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</si>
  <si>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</si>
  <si>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</si>
  <si>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</si>
  <si>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</si>
  <si>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</si>
  <si>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</si>
  <si>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</si>
  <si>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</si>
  <si>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</si>
  <si>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</si>
  <si>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</si>
  <si>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</si>
  <si>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</si>
  <si>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</si>
  <si>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</si>
  <si>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</si>
  <si>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</si>
  <si>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</si>
  <si>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</si>
  <si>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</si>
  <si>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</si>
  <si>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</si>
  <si>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</si>
  <si>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</si>
  <si>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</si>
  <si>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</si>
  <si>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</si>
  <si>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</si>
  <si>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</si>
  <si>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</si>
  <si>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</si>
  <si>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</si>
  <si>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</si>
  <si>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</si>
  <si>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</si>
  <si>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</si>
  <si>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</si>
  <si>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</si>
  <si>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</si>
  <si>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</si>
  <si>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</si>
  <si>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</si>
  <si>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</si>
  <si>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</si>
  <si>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</si>
  <si>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</si>
  <si>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</si>
  <si>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</si>
  <si>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</si>
  <si>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</si>
  <si>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</si>
  <si>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</si>
  <si>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</si>
  <si>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</si>
  <si>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</si>
  <si>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</si>
  <si>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</si>
  <si>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</si>
  <si>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</si>
  <si>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</si>
  <si>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</si>
  <si>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</si>
  <si>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</si>
  <si>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</si>
  <si>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</si>
  <si>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</si>
  <si>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</si>
  <si>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</si>
  <si>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</si>
  <si>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</si>
  <si>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</si>
  <si>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</si>
  <si>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</si>
  <si>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</si>
  <si>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</si>
  <si>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</si>
  <si>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</si>
  <si>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</si>
  <si>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</si>
  <si>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</si>
  <si>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</si>
  <si>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</si>
  <si>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</si>
  <si>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</si>
  <si>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</si>
  <si>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</si>
  <si>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</si>
  <si>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</si>
  <si>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</si>
  <si>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</si>
  <si>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</si>
  <si>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</si>
  <si>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</si>
  <si>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</si>
  <si>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</si>
  <si>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</si>
  <si>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</si>
  <si>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</si>
  <si>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</si>
  <si>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</si>
  <si>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</si>
  <si>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</si>
  <si>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</si>
  <si>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</si>
  <si>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</si>
  <si>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</si>
  <si>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</si>
  <si>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</si>
  <si>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</si>
  <si>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</si>
  <si>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</si>
  <si>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</si>
  <si>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</si>
  <si>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</si>
  <si>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</si>
  <si>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</si>
  <si>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</si>
  <si>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</si>
  <si>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</si>
  <si>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</si>
  <si>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</si>
  <si>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</si>
  <si>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</si>
  <si>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</si>
  <si>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</si>
  <si>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</si>
  <si>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</si>
  <si>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</si>
  <si>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</si>
  <si>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</si>
  <si>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</si>
  <si>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</si>
  <si>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</si>
  <si>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</si>
  <si>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</si>
  <si>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</si>
  <si>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</si>
  <si>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</si>
  <si>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</si>
  <si>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</si>
  <si>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</si>
  <si>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</si>
  <si>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</si>
  <si>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</si>
  <si>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</si>
  <si>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</si>
  <si>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</si>
  <si>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</si>
  <si>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</si>
  <si>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</si>
  <si>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</si>
  <si>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</si>
  <si>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</si>
  <si>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</si>
  <si>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</si>
  <si>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</si>
  <si>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</si>
  <si>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</si>
  <si>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</si>
  <si>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</si>
  <si>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</si>
  <si>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</si>
  <si>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</si>
  <si>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</si>
  <si>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</si>
  <si>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</si>
  <si>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</si>
  <si>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</si>
  <si>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</si>
  <si>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</si>
  <si>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</si>
  <si>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</si>
  <si>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</si>
  <si>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</si>
  <si>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</si>
  <si>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</si>
  <si>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</si>
  <si>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</si>
  <si>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</si>
  <si>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</si>
  <si>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</si>
  <si>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</si>
  <si>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</si>
  <si>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</si>
  <si>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</si>
  <si>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</si>
  <si>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</si>
  <si>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</si>
  <si>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</si>
  <si>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</si>
  <si>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</si>
  <si>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</si>
  <si>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</si>
  <si>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</si>
  <si>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</si>
  <si>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</si>
  <si>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</si>
  <si>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</si>
  <si>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</si>
  <si>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</si>
  <si>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</si>
  <si>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</si>
  <si>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</si>
  <si>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</si>
  <si>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</si>
  <si>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</si>
  <si>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</si>
  <si>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</si>
  <si>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</si>
  <si>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</si>
  <si>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</si>
  <si>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</si>
  <si>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</si>
  <si>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</si>
  <si>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</si>
  <si>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</si>
  <si>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</si>
  <si>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</si>
  <si>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</si>
  <si>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</si>
  <si>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</si>
  <si>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</si>
  <si>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</si>
  <si>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</si>
  <si>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</si>
  <si>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</si>
  <si>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</si>
  <si>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</si>
  <si>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</si>
  <si>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</si>
  <si>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</si>
  <si>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</si>
  <si>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</si>
  <si>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</si>
  <si>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</si>
  <si>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</si>
  <si>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</si>
  <si>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</si>
  <si>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</si>
  <si>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</si>
  <si>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</si>
  <si>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</si>
  <si>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</si>
  <si>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</si>
  <si>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</si>
  <si>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</si>
  <si>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</si>
  <si>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</si>
  <si>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</si>
  <si>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</si>
  <si>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</si>
  <si>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</si>
  <si>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</si>
  <si>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</si>
  <si>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</si>
  <si>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</si>
  <si>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</si>
  <si>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</si>
  <si>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</si>
  <si>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</si>
  <si>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</si>
  <si>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</si>
  <si>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</si>
  <si>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</si>
  <si>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</si>
  <si>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</si>
  <si>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</si>
  <si>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</si>
  <si>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</si>
  <si>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</si>
  <si>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</si>
  <si>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</si>
  <si>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</si>
  <si>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</si>
  <si>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</si>
  <si>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</si>
  <si>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</si>
  <si>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</si>
  <si>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</si>
  <si>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</si>
  <si>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</si>
  <si>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</si>
  <si>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</si>
  <si>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</si>
  <si>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</si>
  <si>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</si>
  <si>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</si>
  <si>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</si>
  <si>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</si>
  <si>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</si>
  <si>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</si>
  <si>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</si>
  <si>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</si>
  <si>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</si>
  <si>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</si>
  <si>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</si>
  <si>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</si>
  <si>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</si>
  <si>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</si>
  <si>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</si>
  <si>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</si>
  <si>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</si>
  <si>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</si>
  <si>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</si>
  <si>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</si>
  <si>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</si>
  <si>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</si>
  <si>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</si>
  <si>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</si>
  <si>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</si>
  <si>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</si>
  <si>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</si>
  <si>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</si>
  <si>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</si>
  <si>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</si>
  <si>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</si>
  <si>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</si>
  <si>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</si>
  <si>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</si>
  <si>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</si>
  <si>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</si>
  <si>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</si>
  <si>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</si>
  <si>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</si>
  <si>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</si>
  <si>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</si>
  <si>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</si>
  <si>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</si>
  <si>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</si>
  <si>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</si>
  <si>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</si>
  <si>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</si>
  <si>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</si>
  <si>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</si>
  <si>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</si>
  <si>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</si>
  <si>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</si>
  <si>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</si>
  <si>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</si>
  <si>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</si>
  <si>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</si>
  <si>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</si>
  <si>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</si>
  <si>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</si>
  <si>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</si>
  <si>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</si>
  <si>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</si>
  <si>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</si>
  <si>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</si>
  <si>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</si>
  <si>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</si>
  <si>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</si>
  <si>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</si>
  <si>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</si>
  <si>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</si>
  <si>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</si>
  <si>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</si>
  <si>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</si>
  <si>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</si>
  <si>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</si>
  <si>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</si>
  <si>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</si>
  <si>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</si>
  <si>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</si>
  <si>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</si>
  <si>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</si>
  <si>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</si>
  <si>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</si>
  <si>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</si>
  <si>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</si>
  <si>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</si>
  <si>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</si>
  <si>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</si>
  <si>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</si>
  <si>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</si>
  <si>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</si>
  <si>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</si>
  <si>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</si>
  <si>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</si>
  <si>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</si>
  <si>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</si>
  <si>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</si>
  <si>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</si>
  <si>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</si>
  <si>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</si>
  <si>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</si>
  <si>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</si>
  <si>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</si>
  <si>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</si>
  <si>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</si>
  <si>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</si>
  <si>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</si>
  <si>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</si>
  <si>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</si>
  <si>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</si>
  <si>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</si>
  <si>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</si>
  <si>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</si>
  <si>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</si>
  <si>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</si>
  <si>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</si>
  <si>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</si>
  <si>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</si>
  <si>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</si>
  <si>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</si>
  <si>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</si>
  <si>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</si>
  <si>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</si>
  <si>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</si>
  <si>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</si>
  <si>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</si>
  <si>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</si>
  <si>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</si>
  <si>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</si>
  <si>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</si>
  <si>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</si>
  <si>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</si>
  <si>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</si>
  <si>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</si>
  <si>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</si>
  <si>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</si>
  <si>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</si>
  <si>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</si>
  <si>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</si>
  <si>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</si>
  <si>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</si>
  <si>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</si>
  <si>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</si>
  <si>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</si>
  <si>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</si>
  <si>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</si>
  <si>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</si>
  <si>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</si>
  <si>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</si>
  <si>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</si>
  <si>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</si>
  <si>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</si>
  <si>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</si>
  <si>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</si>
  <si>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</si>
  <si>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</si>
  <si>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</si>
  <si>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</si>
  <si>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</si>
  <si>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</si>
  <si>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</si>
  <si>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</si>
  <si>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</si>
  <si>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</si>
  <si>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</si>
  <si>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</si>
  <si>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</si>
  <si>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</si>
  <si>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</si>
  <si>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</si>
  <si>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</si>
  <si>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</si>
  <si>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</si>
  <si>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</si>
  <si>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</si>
  <si>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</si>
  <si>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</si>
  <si>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</si>
  <si>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</si>
  <si>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</si>
  <si>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</si>
  <si>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</si>
  <si>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</si>
  <si>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</si>
  <si>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</si>
  <si>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</si>
  <si>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</si>
  <si>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</si>
  <si>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</si>
  <si>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</si>
  <si>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</si>
  <si>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</si>
  <si>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</si>
  <si>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</si>
  <si>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</si>
  <si>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</si>
  <si>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</si>
  <si>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</si>
  <si>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</si>
  <si>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</si>
  <si>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</si>
  <si>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</si>
  <si>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</si>
  <si>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</si>
  <si>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</si>
  <si>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</si>
  <si>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</si>
  <si>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</si>
  <si>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</si>
  <si>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</si>
  <si>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</si>
  <si>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</si>
  <si>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</si>
  <si>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</si>
  <si>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</si>
  <si>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</si>
  <si>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</si>
  <si>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</si>
  <si>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</si>
  <si>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</si>
  <si>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</si>
  <si>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</si>
  <si>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</si>
  <si>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</si>
  <si>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</si>
  <si>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</si>
  <si>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</si>
  <si>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</si>
  <si>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</si>
  <si>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</si>
  <si>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</si>
  <si>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</si>
  <si>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</si>
  <si>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</si>
  <si>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</si>
  <si>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</si>
  <si>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</si>
  <si>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</si>
  <si>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</si>
  <si>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</si>
  <si>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</si>
  <si>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</si>
  <si>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</si>
  <si>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</si>
  <si>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</si>
  <si>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</si>
  <si>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</si>
  <si>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</si>
  <si>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</si>
  <si>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</si>
  <si>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</si>
  <si>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</si>
  <si>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</si>
  <si>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</si>
  <si>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</si>
  <si>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</si>
  <si>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</si>
  <si>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</si>
  <si>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</si>
  <si>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</si>
  <si>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</si>
  <si>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</si>
  <si>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</si>
  <si>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</si>
  <si>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</si>
  <si>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</si>
  <si>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</si>
  <si>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</si>
  <si>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</si>
  <si>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</si>
  <si>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</si>
  <si>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</si>
  <si>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</si>
  <si>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</si>
  <si>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</si>
  <si>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</si>
  <si>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</si>
  <si>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</si>
  <si>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</si>
  <si>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</si>
  <si>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</si>
  <si>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</si>
  <si>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</si>
  <si>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</si>
  <si>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</si>
  <si>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</si>
  <si>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</si>
  <si>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</si>
  <si>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</si>
  <si>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</si>
  <si>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</si>
  <si>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</si>
  <si>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</si>
  <si>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</si>
  <si>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</si>
  <si>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</si>
  <si>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</si>
  <si>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</si>
  <si>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</si>
  <si>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</si>
  <si>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</si>
  <si>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</si>
  <si>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</si>
  <si>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</si>
  <si>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</si>
  <si>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</si>
  <si>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</si>
  <si>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</si>
  <si>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</si>
  <si>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</si>
  <si>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</si>
  <si>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</si>
  <si>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</si>
  <si>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</si>
  <si>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</si>
  <si>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</si>
  <si>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</si>
  <si>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</si>
  <si>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</si>
  <si>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</si>
  <si>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</si>
  <si>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</si>
  <si>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</si>
  <si>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</si>
  <si>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</si>
  <si>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</si>
  <si>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</si>
  <si>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</si>
  <si>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</si>
  <si>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</si>
  <si>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</si>
  <si>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</si>
  <si>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</si>
  <si>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</si>
  <si>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</si>
  <si>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</si>
  <si>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</si>
  <si>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</si>
  <si>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</si>
  <si>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</si>
  <si>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</si>
  <si>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</si>
  <si>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</si>
  <si>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</si>
  <si>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</si>
  <si>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</si>
  <si>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</si>
  <si>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</si>
  <si>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</si>
  <si>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</si>
  <si>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</si>
  <si>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</si>
  <si>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</si>
  <si>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</si>
  <si>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</si>
  <si>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</si>
  <si>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</si>
  <si>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</si>
  <si>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</si>
  <si>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</si>
  <si>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</si>
  <si>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</si>
  <si>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</si>
  <si>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</si>
  <si>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</si>
  <si>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</si>
  <si>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</si>
  <si>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</si>
  <si>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</si>
  <si>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</si>
  <si>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</si>
  <si>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</si>
  <si>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</si>
  <si>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</si>
  <si>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</si>
  <si>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</si>
  <si>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</si>
  <si>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</si>
  <si>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</si>
  <si>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</si>
  <si>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</si>
  <si>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</si>
  <si>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</si>
  <si>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</si>
  <si>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</si>
  <si>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</si>
  <si>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</si>
  <si>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</si>
  <si>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</si>
  <si>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</si>
  <si>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</si>
  <si>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</si>
  <si>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</si>
  <si>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</si>
  <si>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</si>
  <si>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</si>
  <si>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</si>
  <si>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</si>
  <si>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</si>
  <si>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</si>
  <si>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</si>
  <si>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</si>
  <si>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</si>
  <si>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</si>
  <si>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</si>
  <si>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</si>
  <si>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</si>
  <si>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</si>
  <si>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</si>
  <si>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</si>
  <si>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</si>
  <si>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</si>
  <si>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</si>
  <si>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</si>
  <si>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</si>
  <si>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</si>
  <si>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</si>
  <si>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</si>
  <si>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</si>
  <si>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</si>
  <si>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</si>
  <si>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</si>
  <si>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</si>
  <si>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</si>
  <si>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</si>
  <si>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</si>
  <si>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</si>
  <si>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</si>
  <si>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</si>
  <si>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</si>
  <si>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</si>
  <si>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</si>
  <si>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</si>
  <si>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</si>
  <si>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</si>
  <si>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</si>
  <si>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</si>
  <si>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</si>
  <si>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</si>
  <si>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</si>
  <si>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</si>
  <si>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</si>
  <si>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</si>
  <si>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</si>
  <si>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</si>
  <si>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</si>
  <si>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</si>
  <si>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</si>
  <si>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</si>
  <si>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</si>
  <si>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</si>
  <si>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</si>
  <si>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</si>
  <si>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</si>
  <si>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</si>
  <si>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</si>
  <si>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</si>
  <si>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</si>
  <si>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</si>
  <si>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</si>
  <si>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</si>
  <si>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</si>
  <si>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</si>
  <si>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</si>
  <si>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</si>
  <si>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</si>
  <si>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</si>
  <si>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</si>
  <si>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</si>
  <si>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</si>
  <si>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</si>
  <si>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</si>
  <si>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</si>
  <si>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</si>
  <si>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</si>
  <si>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</si>
  <si>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</si>
  <si>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</si>
  <si>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</si>
  <si>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</si>
  <si>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</si>
  <si>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</si>
  <si>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</si>
  <si>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</si>
  <si>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</si>
  <si>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</si>
  <si>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</si>
  <si>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</si>
  <si>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</si>
  <si>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</si>
  <si>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</si>
  <si>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</si>
  <si>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</si>
  <si>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</si>
  <si>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</si>
  <si>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</si>
  <si>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</si>
  <si>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</si>
  <si>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</si>
  <si>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</si>
  <si>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</si>
  <si>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</si>
  <si>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</si>
  <si>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</si>
  <si>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</si>
  <si>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</si>
  <si>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</si>
  <si>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</si>
  <si>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</si>
  <si>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</si>
  <si>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</si>
  <si>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</si>
  <si>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</si>
  <si>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</si>
  <si>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</si>
  <si>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</si>
  <si>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</si>
  <si>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</si>
  <si>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</si>
  <si>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</si>
  <si>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</si>
  <si>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</si>
  <si>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</si>
  <si>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</si>
  <si>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</si>
  <si>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</si>
  <si>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</si>
  <si>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</si>
  <si>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</si>
  <si>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</si>
  <si>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</si>
  <si>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</si>
  <si>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</si>
  <si>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</si>
  <si>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</si>
  <si>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</si>
  <si>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</si>
  <si>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</si>
  <si>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</si>
  <si>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</si>
  <si>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</si>
  <si>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</si>
  <si>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</si>
  <si>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</si>
  <si>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</si>
  <si>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</si>
  <si>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</si>
  <si>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</si>
  <si>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</si>
  <si>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</si>
  <si>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</si>
  <si>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</si>
  <si>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</si>
  <si>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</si>
  <si>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</si>
  <si>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</si>
  <si>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</si>
  <si>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</si>
  <si>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</si>
  <si>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</si>
  <si>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</si>
  <si>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</si>
  <si>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</si>
  <si>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</si>
  <si>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</si>
  <si>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</si>
  <si>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</si>
  <si>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</si>
  <si>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</si>
  <si>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</si>
  <si>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</si>
  <si>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</si>
  <si>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</si>
  <si>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</si>
  <si>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</si>
  <si>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</si>
  <si>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</si>
  <si>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</si>
  <si>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</si>
  <si>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</si>
  <si>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</si>
  <si>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</si>
  <si>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</si>
  <si>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</si>
  <si>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</si>
  <si>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</si>
  <si>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</si>
  <si>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</si>
  <si>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</si>
  <si>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</si>
  <si>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</si>
  <si>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</si>
  <si>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</si>
  <si>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</si>
  <si>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</si>
  <si>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</si>
  <si>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</si>
  <si>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</si>
  <si>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</si>
  <si>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</si>
  <si>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</si>
  <si>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</si>
  <si>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</si>
  <si>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</si>
  <si>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</si>
  <si>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</si>
  <si>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</si>
  <si>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</si>
  <si>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</si>
  <si>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</si>
  <si>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</si>
  <si>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</si>
  <si>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</si>
  <si>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</si>
  <si>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</si>
  <si>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</si>
  <si>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</si>
  <si>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</si>
  <si>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</si>
  <si>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</si>
  <si>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</si>
  <si>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</si>
  <si>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</si>
  <si>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</si>
  <si>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</si>
  <si>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</si>
  <si>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</si>
  <si>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</si>
  <si>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</si>
  <si>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</si>
  <si>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</si>
  <si>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</si>
  <si>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</si>
  <si>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</si>
  <si>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</si>
  <si>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</si>
  <si>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</si>
  <si>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</si>
  <si>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</si>
  <si>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</si>
  <si>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</si>
  <si>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</si>
  <si>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</si>
  <si>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</si>
  <si>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</si>
  <si>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</si>
  <si>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</si>
  <si>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</si>
  <si>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</si>
  <si>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</si>
  <si>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</si>
  <si>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</si>
  <si>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</si>
  <si>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</si>
  <si>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</si>
  <si>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</si>
  <si>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</si>
  <si>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</si>
  <si>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</si>
  <si>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</si>
  <si>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</si>
  <si>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</si>
  <si>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</si>
  <si>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</si>
  <si>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</si>
  <si>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</si>
  <si>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</si>
  <si>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</si>
  <si>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</si>
  <si>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</si>
  <si>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</si>
  <si>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</si>
  <si>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</si>
  <si>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</si>
  <si>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</si>
  <si>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</si>
  <si>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</si>
  <si>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</si>
  <si>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</si>
  <si>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</si>
  <si>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</si>
  <si>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</si>
  <si>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</si>
  <si>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</si>
  <si>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</si>
  <si>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</si>
  <si>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</si>
  <si>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</si>
  <si>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</si>
  <si>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</si>
  <si>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</si>
  <si>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</si>
  <si>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</si>
  <si>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</si>
  <si>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</si>
  <si>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</si>
  <si>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</si>
  <si>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</si>
  <si>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</si>
  <si>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</si>
  <si>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</si>
  <si>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</si>
  <si>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</si>
  <si>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</si>
  <si>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</si>
  <si>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</si>
  <si>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</si>
  <si>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</si>
  <si>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</si>
  <si>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</si>
  <si>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</si>
  <si>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</si>
  <si>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</si>
  <si>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</si>
  <si>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</si>
  <si>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</si>
  <si>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</si>
  <si>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</si>
  <si>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</si>
  <si>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</si>
  <si>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</si>
  <si>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</si>
  <si>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</si>
  <si>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</si>
  <si>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</si>
  <si>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</si>
  <si>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</si>
  <si>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</si>
  <si>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</si>
  <si>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</si>
  <si>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</si>
  <si>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</si>
  <si>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</si>
  <si>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</si>
  <si>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</si>
  <si>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</si>
  <si>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</si>
  <si>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</si>
  <si>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</si>
  <si>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</si>
  <si>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</si>
  <si>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</si>
  <si>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</si>
  <si>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</si>
  <si>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</si>
  <si>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</si>
  <si>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</si>
  <si>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</si>
  <si>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</si>
  <si>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</si>
  <si>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</si>
  <si>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</si>
  <si>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</si>
  <si>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</si>
  <si>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</si>
  <si>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</si>
  <si>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</si>
  <si>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</si>
  <si>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</si>
  <si>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</si>
  <si>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</si>
  <si>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</si>
  <si>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</si>
  <si>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</si>
  <si>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</si>
  <si>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</si>
  <si>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</si>
  <si>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</si>
  <si>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</si>
  <si>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</si>
  <si>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</si>
  <si>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</si>
  <si>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</si>
  <si>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</si>
  <si>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</si>
  <si>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</si>
  <si>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</si>
  <si>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</si>
  <si>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</si>
  <si>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</si>
  <si>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</si>
  <si>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</si>
  <si>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</si>
  <si>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</si>
  <si>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</si>
  <si>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</si>
  <si>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</si>
  <si>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</si>
  <si>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</si>
  <si>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</si>
  <si>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</si>
  <si>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</si>
  <si>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</si>
  <si>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</si>
  <si>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</si>
  <si>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</si>
  <si>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</si>
  <si>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</si>
  <si>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</si>
  <si>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</si>
  <si>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</si>
  <si>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</si>
  <si>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</si>
  <si>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</si>
  <si>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</si>
  <si>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</si>
  <si>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</si>
  <si>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</si>
  <si>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</si>
  <si>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</si>
  <si>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</si>
  <si>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</si>
  <si>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</si>
  <si>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</si>
  <si>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</si>
  <si>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</si>
  <si>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</si>
  <si>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</si>
  <si>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</si>
  <si>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</si>
  <si>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</si>
  <si>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</si>
  <si>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</si>
  <si>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</si>
  <si>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</si>
  <si>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</si>
  <si>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</si>
  <si>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</si>
  <si>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</si>
  <si>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</si>
  <si>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</si>
  <si>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</si>
  <si>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</si>
  <si>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</si>
  <si>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</si>
  <si>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</si>
  <si>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</si>
  <si>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</si>
  <si>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</si>
  <si>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</si>
  <si>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</si>
  <si>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</si>
  <si>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</si>
  <si>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</si>
  <si>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</si>
  <si>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</si>
  <si>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</si>
  <si>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</si>
  <si>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</si>
  <si>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</si>
  <si>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</si>
  <si>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</si>
  <si>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</si>
  <si>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</si>
  <si>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</si>
  <si>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</si>
  <si>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</si>
  <si>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</si>
  <si>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</si>
  <si>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</si>
  <si>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</si>
  <si>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</si>
  <si>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</si>
  <si>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</si>
  <si>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</si>
  <si>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</si>
  <si>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</si>
  <si>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</si>
  <si>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</si>
  <si>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</si>
  <si>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</si>
  <si>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</si>
  <si>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</si>
  <si>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</si>
  <si>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</si>
  <si>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</si>
  <si>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</si>
  <si>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</si>
  <si>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</si>
  <si>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</si>
  <si>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</si>
  <si>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</si>
  <si>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</si>
  <si>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</si>
  <si>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</si>
  <si>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</si>
  <si>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</si>
  <si>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</si>
  <si>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</si>
  <si>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</si>
  <si>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</si>
  <si>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</si>
  <si>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</si>
  <si>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</si>
  <si>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</si>
  <si>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</si>
  <si>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</si>
  <si>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</si>
  <si>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</si>
  <si>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</si>
  <si>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</si>
  <si>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</si>
  <si>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</si>
  <si>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</si>
  <si>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</si>
  <si>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</si>
  <si>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</si>
  <si>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</si>
  <si>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</si>
  <si>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</si>
  <si>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</si>
  <si>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</si>
  <si>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</si>
  <si>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</si>
  <si>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</si>
  <si>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</si>
  <si>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</si>
  <si>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</si>
  <si>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</si>
  <si>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</si>
  <si>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</si>
  <si>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</si>
  <si>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</si>
  <si>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</si>
  <si>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</si>
  <si>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</si>
  <si>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</si>
  <si>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</si>
  <si>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</si>
  <si>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</si>
  <si>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</si>
  <si>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</si>
  <si>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</si>
  <si>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</si>
  <si>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</si>
  <si>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</si>
  <si>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</si>
  <si>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</si>
  <si>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</si>
  <si>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</si>
  <si>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</si>
  <si>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</si>
  <si>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</si>
  <si>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</si>
  <si>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</si>
  <si>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</si>
  <si>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</si>
  <si>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</si>
  <si>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</si>
  <si>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</si>
  <si>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</si>
  <si>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</si>
  <si>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</si>
  <si>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</si>
  <si>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</si>
  <si>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</si>
  <si>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</si>
  <si>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</si>
  <si>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</si>
  <si>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</si>
  <si>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</si>
  <si>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</si>
  <si>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</si>
  <si>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</si>
  <si>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</si>
  <si>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</si>
  <si>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</si>
  <si>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</si>
  <si>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</si>
  <si>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</si>
  <si>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</si>
  <si>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</si>
  <si>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</si>
  <si>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</si>
  <si>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</si>
  <si>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</si>
  <si>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</si>
  <si>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</si>
  <si>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</si>
  <si>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</si>
  <si>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</si>
  <si>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</si>
  <si>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</si>
  <si>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</si>
  <si>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</si>
  <si>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</si>
  <si>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</si>
  <si>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</si>
  <si>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</si>
  <si>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</si>
  <si>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</si>
  <si>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</si>
  <si>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</si>
  <si>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</si>
  <si>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</si>
  <si>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</si>
  <si>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</si>
  <si>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</si>
  <si>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</si>
  <si>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</si>
  <si>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</si>
  <si>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</si>
  <si>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</si>
  <si>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</si>
  <si>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</si>
  <si>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</si>
  <si>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</si>
  <si>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</si>
  <si>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</si>
  <si>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</si>
  <si>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</si>
  <si>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</si>
  <si>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</si>
  <si>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</si>
  <si>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</si>
  <si>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</si>
  <si>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</si>
  <si>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</si>
  <si>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</si>
  <si>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</si>
  <si>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</si>
  <si>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</si>
  <si>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</si>
  <si>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</si>
  <si>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</si>
  <si>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</si>
  <si>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</si>
  <si>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</si>
  <si>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</si>
  <si>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</si>
  <si>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</si>
  <si>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</si>
  <si>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</si>
  <si>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</si>
  <si>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</si>
  <si>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</si>
  <si>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</si>
  <si>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</si>
  <si>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</si>
  <si>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</si>
  <si>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</si>
  <si>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</si>
  <si>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</si>
  <si>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</si>
  <si>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</si>
  <si>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</si>
  <si>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</si>
  <si>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</si>
  <si>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</si>
  <si>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</si>
  <si>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</si>
  <si>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</si>
  <si>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</si>
  <si>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</si>
  <si>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</si>
  <si>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</si>
  <si>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</si>
  <si>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</si>
  <si>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</si>
  <si>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</si>
  <si>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</si>
  <si>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</si>
  <si>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</si>
  <si>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</si>
  <si>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</si>
  <si>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</si>
  <si>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</si>
  <si>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</si>
  <si>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</si>
  <si>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</si>
  <si>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</si>
  <si>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</si>
  <si>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</si>
  <si>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</si>
  <si>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</si>
  <si>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</si>
  <si>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</si>
  <si>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</si>
  <si>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</si>
  <si>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</si>
  <si>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</si>
  <si>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</si>
  <si>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</si>
  <si>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</si>
  <si>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</si>
  <si>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</si>
  <si>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</si>
  <si>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</si>
  <si>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</si>
  <si>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</si>
  <si>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</si>
  <si>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</si>
  <si>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</si>
  <si>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</si>
  <si>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</si>
  <si>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</si>
  <si>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</si>
  <si>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</si>
  <si>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</si>
  <si>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</si>
  <si>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</si>
  <si>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</si>
  <si>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</si>
  <si>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</si>
  <si>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</si>
  <si>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</si>
  <si>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</si>
  <si>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</si>
  <si>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</si>
  <si>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</si>
  <si>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</si>
  <si>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</si>
  <si>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</si>
  <si>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</si>
  <si>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</si>
  <si>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</si>
  <si>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</si>
  <si>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</si>
  <si>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</si>
  <si>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</si>
  <si>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</si>
  <si>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</si>
  <si>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</si>
  <si>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</si>
  <si>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</si>
  <si>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</si>
  <si>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</si>
  <si>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</si>
  <si>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</si>
  <si>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</si>
  <si>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</si>
  <si>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</si>
  <si>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</si>
  <si>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</si>
  <si>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</si>
  <si>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</si>
  <si>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</si>
  <si>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</si>
  <si>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</si>
  <si>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</si>
  <si>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</si>
  <si>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</si>
  <si>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</si>
  <si>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</si>
  <si>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</si>
  <si>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</si>
  <si>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</si>
  <si>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</si>
  <si>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</si>
  <si>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</si>
  <si>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</si>
  <si>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</si>
  <si>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</si>
  <si>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</si>
  <si>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</si>
  <si>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</si>
  <si>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</si>
  <si>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</si>
  <si>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</si>
  <si>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</si>
  <si>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</si>
  <si>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</si>
  <si>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</si>
  <si>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</si>
  <si>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</si>
  <si>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</si>
  <si>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</si>
  <si>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</si>
  <si>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</si>
  <si>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</si>
  <si>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</si>
  <si>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</si>
  <si>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</si>
  <si>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</si>
  <si>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</si>
  <si>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</si>
  <si>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</si>
  <si>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</si>
  <si>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</si>
  <si>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</si>
  <si>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</si>
  <si>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</si>
  <si>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</si>
  <si>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</si>
  <si>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</si>
  <si>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</si>
  <si>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</si>
  <si>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</si>
  <si>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</si>
  <si>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</si>
  <si>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</si>
  <si>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</si>
  <si>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</si>
  <si>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</si>
  <si>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</si>
  <si>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</si>
  <si>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</si>
  <si>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</si>
  <si>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</si>
  <si>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</si>
  <si>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</si>
  <si>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</si>
  <si>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</si>
  <si>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</si>
  <si>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</si>
  <si>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</si>
  <si>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</si>
  <si>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</si>
  <si>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</si>
  <si>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</si>
  <si>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</si>
  <si>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</si>
  <si>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</si>
  <si>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</si>
  <si>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</si>
  <si>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</si>
  <si>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</si>
  <si>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</si>
  <si>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</si>
  <si>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</si>
  <si>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</si>
  <si>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</si>
  <si>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</si>
  <si>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</si>
  <si>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</si>
  <si>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</si>
  <si>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</si>
  <si>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</si>
  <si>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</si>
  <si>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</si>
  <si>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</si>
  <si>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</si>
  <si>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</si>
  <si>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</si>
  <si>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</si>
  <si>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</si>
  <si>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</si>
  <si>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</si>
  <si>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</si>
  <si>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</si>
  <si>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</si>
  <si>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</si>
  <si>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</si>
  <si>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</si>
  <si>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</si>
  <si>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</si>
  <si>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</si>
  <si>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</si>
  <si>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</si>
  <si>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</si>
  <si>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</si>
  <si>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</si>
  <si>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</si>
  <si>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</si>
  <si>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</si>
  <si>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</si>
  <si>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</si>
  <si>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</si>
  <si>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</si>
  <si>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</si>
  <si>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</si>
  <si>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</si>
  <si>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</si>
  <si>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</si>
  <si>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</si>
  <si>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</si>
  <si>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</si>
  <si>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</si>
  <si>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</si>
  <si>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</si>
  <si>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</si>
  <si>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</si>
  <si>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</si>
  <si>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</si>
  <si>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</si>
  <si>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</si>
  <si>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</si>
  <si>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</si>
  <si>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</si>
  <si>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</si>
  <si>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</si>
  <si>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</si>
  <si>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</si>
  <si>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</si>
  <si>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</si>
  <si>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</si>
  <si>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</si>
  <si>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</si>
  <si>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</si>
  <si>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</si>
  <si>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</si>
  <si>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</si>
  <si>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</si>
  <si>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</si>
  <si>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</si>
  <si>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</si>
  <si>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</si>
  <si>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</si>
  <si>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</si>
  <si>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</si>
  <si>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</si>
  <si>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</si>
  <si>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</si>
  <si>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</si>
  <si>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</si>
  <si>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</si>
  <si>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</si>
  <si>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</si>
  <si>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</si>
  <si>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</si>
  <si>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</si>
  <si>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</si>
  <si>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</si>
  <si>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</si>
  <si>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</si>
  <si>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</si>
  <si>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</si>
  <si>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</si>
  <si>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</si>
  <si>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</si>
  <si>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</si>
  <si>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</si>
  <si>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</si>
  <si>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</si>
  <si>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</si>
  <si>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</si>
  <si>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</si>
  <si>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</si>
  <si>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</si>
  <si>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</si>
  <si>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</si>
  <si>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</si>
  <si>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</si>
  <si>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</si>
  <si>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</si>
  <si>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</si>
  <si>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</si>
  <si>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</si>
  <si>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</si>
  <si>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</si>
  <si>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</si>
  <si>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</si>
  <si>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</si>
  <si>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</si>
  <si>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</si>
  <si>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</si>
  <si>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</si>
  <si>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</si>
  <si>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</si>
  <si>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</si>
  <si>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</si>
  <si>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</si>
  <si>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</si>
  <si>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</si>
  <si>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</si>
  <si>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</si>
  <si>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</si>
  <si>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</si>
  <si>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</si>
  <si>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</si>
  <si>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</si>
  <si>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</si>
  <si>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</si>
  <si>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</si>
  <si>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</si>
  <si>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</si>
  <si>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</si>
  <si>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</si>
  <si>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</si>
  <si>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</si>
  <si>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</si>
  <si>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</si>
  <si>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</si>
  <si>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</si>
  <si>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</si>
  <si>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</si>
  <si>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</si>
  <si>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</si>
  <si>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</si>
  <si>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</si>
  <si>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</si>
  <si>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</si>
  <si>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</si>
  <si>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</si>
  <si>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</si>
  <si>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</si>
  <si>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</si>
  <si>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</si>
  <si>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</si>
  <si>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</si>
  <si>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</si>
  <si>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</si>
  <si>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</si>
  <si>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</si>
  <si>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</si>
  <si>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</si>
  <si>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</si>
  <si>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</si>
  <si>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</si>
  <si>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</si>
  <si>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</si>
  <si>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</si>
  <si>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</si>
  <si>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</si>
  <si>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</si>
  <si>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</si>
  <si>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</si>
  <si>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</si>
  <si>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</si>
  <si>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</si>
  <si>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</si>
  <si>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</si>
  <si>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</si>
  <si>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</si>
  <si>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</si>
  <si>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</si>
  <si>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</si>
  <si>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</si>
  <si>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</si>
  <si>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</si>
  <si>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</si>
  <si>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</si>
  <si>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</si>
  <si>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</si>
  <si>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</si>
  <si>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</si>
  <si>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</si>
  <si>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</si>
  <si>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</si>
  <si>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</si>
  <si>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</si>
  <si>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</si>
  <si>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</si>
  <si>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</si>
  <si>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</si>
  <si>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</si>
  <si>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</si>
  <si>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</si>
  <si>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</si>
  <si>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</si>
  <si>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</si>
  <si>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</si>
  <si>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</si>
  <si>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</si>
  <si>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</si>
  <si>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</si>
  <si>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</si>
  <si>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</si>
  <si>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</si>
  <si>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</si>
  <si>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</si>
  <si>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</si>
  <si>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</si>
  <si>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</si>
  <si>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</si>
  <si>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</si>
  <si>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</si>
  <si>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</si>
  <si>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</si>
  <si>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</si>
  <si>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</si>
  <si>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</si>
  <si>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</si>
  <si>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</si>
  <si>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</si>
  <si>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</si>
  <si>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</si>
  <si>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</si>
  <si>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</si>
  <si>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</si>
  <si>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</si>
  <si>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</si>
  <si>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</si>
  <si>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</si>
  <si>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</si>
  <si>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</si>
  <si>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</si>
  <si>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</si>
  <si>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</si>
  <si>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</si>
  <si>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</si>
  <si>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</si>
  <si>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</si>
  <si>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</si>
  <si>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</si>
  <si>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</si>
  <si>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</si>
  <si>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</si>
  <si>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</si>
  <si>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</si>
  <si>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</si>
  <si>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</si>
  <si>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</si>
  <si>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</si>
  <si>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</si>
  <si>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</si>
  <si>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</si>
  <si>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</si>
  <si>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</si>
  <si>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</si>
  <si>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</si>
  <si>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</si>
  <si>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</si>
  <si>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</si>
  <si>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</si>
  <si>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</si>
  <si>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</si>
  <si>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</si>
  <si>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</si>
  <si>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</si>
  <si>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</si>
  <si>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</si>
  <si>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</si>
  <si>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</si>
  <si>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</si>
  <si>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</si>
  <si>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</si>
  <si>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</si>
  <si>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</si>
  <si>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</si>
  <si>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</si>
  <si>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</si>
  <si>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</si>
  <si>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</si>
  <si>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</si>
  <si>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</si>
  <si>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</si>
  <si>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</si>
  <si>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</si>
  <si>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</si>
  <si>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</si>
  <si>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</si>
  <si>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</si>
  <si>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</si>
  <si>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</si>
  <si>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</si>
  <si>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</si>
  <si>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</si>
  <si>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</si>
  <si>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</si>
  <si>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</si>
  <si>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</si>
  <si>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</si>
  <si>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</si>
  <si>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</si>
  <si>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</si>
  <si>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</si>
  <si>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</si>
  <si>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</si>
  <si>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</si>
  <si>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</si>
  <si>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</si>
  <si>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</si>
  <si>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</si>
  <si>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</si>
  <si>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</si>
  <si>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</si>
  <si>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</si>
  <si>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</si>
  <si>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</si>
  <si>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</si>
  <si>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</si>
  <si>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</si>
  <si>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</si>
  <si>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</si>
  <si>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</si>
  <si>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</si>
  <si>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</si>
  <si>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</si>
  <si>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</si>
  <si>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</si>
  <si>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</si>
  <si>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</si>
  <si>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</si>
  <si>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</si>
  <si>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</si>
  <si>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</si>
  <si>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</si>
  <si>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</si>
  <si>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</si>
  <si>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</si>
  <si>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</si>
  <si>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</si>
  <si>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</si>
  <si>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</si>
  <si>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</si>
  <si>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</si>
  <si>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</si>
  <si>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</si>
  <si>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</si>
  <si>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</si>
  <si>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</si>
  <si>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</si>
  <si>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</si>
  <si>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</si>
  <si>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</si>
  <si>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</si>
  <si>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</si>
  <si>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</si>
  <si>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</si>
  <si>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</si>
  <si>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</si>
  <si>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</si>
  <si>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</si>
  <si>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</si>
  <si>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</si>
  <si>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</si>
  <si>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</si>
  <si>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</si>
  <si>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</si>
  <si>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</si>
  <si>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</si>
  <si>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</si>
  <si>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</si>
  <si>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</si>
  <si>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</si>
  <si>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</si>
  <si>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</si>
  <si>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</si>
  <si>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</si>
  <si>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</si>
  <si>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</si>
  <si>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</si>
  <si>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</si>
  <si>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</si>
  <si>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</si>
  <si>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</si>
  <si>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</si>
  <si>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</si>
  <si>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</si>
  <si>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</si>
  <si>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</si>
  <si>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</si>
  <si>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</si>
  <si>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</si>
  <si>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</si>
  <si>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</si>
  <si>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</si>
  <si>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</si>
  <si>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</si>
  <si>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</si>
  <si>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</si>
  <si>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</si>
  <si>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</si>
  <si>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</si>
  <si>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</si>
  <si>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</si>
  <si>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</si>
  <si>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</si>
  <si>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</si>
  <si>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</si>
  <si>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</si>
  <si>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</si>
  <si>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</si>
  <si>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</si>
  <si>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</si>
  <si>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</si>
  <si>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</si>
  <si>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</si>
  <si>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</si>
  <si>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</si>
  <si>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</si>
  <si>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</si>
  <si>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</si>
  <si>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</si>
  <si>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</si>
  <si>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</si>
  <si>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</si>
  <si>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</si>
  <si>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</si>
  <si>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</si>
  <si>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</si>
  <si>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</si>
  <si>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</si>
  <si>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</si>
  <si>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</si>
  <si>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</si>
  <si>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</si>
  <si>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</si>
  <si>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</si>
  <si>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</si>
  <si>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</si>
  <si>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</si>
  <si>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</si>
  <si>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</si>
  <si>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</si>
  <si>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</si>
  <si>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</si>
  <si>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</si>
  <si>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</si>
  <si>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</si>
  <si>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</si>
  <si>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</si>
  <si>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</si>
  <si>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</si>
  <si>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</si>
  <si>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</si>
  <si>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</si>
  <si>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</si>
  <si>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</si>
  <si>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</si>
  <si>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</si>
  <si>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</si>
  <si>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</si>
  <si>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</si>
  <si>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</si>
  <si>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</si>
  <si>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</si>
  <si>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</si>
  <si>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</si>
  <si>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</si>
  <si>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</si>
  <si>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</si>
  <si>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</si>
  <si>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</si>
  <si>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</si>
  <si>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</si>
  <si>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</si>
  <si>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</si>
  <si>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</si>
  <si>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</si>
  <si>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</si>
  <si>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</si>
  <si>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</si>
  <si>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</si>
  <si>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</si>
  <si>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</si>
  <si>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</si>
  <si>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</si>
  <si>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</si>
  <si>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</si>
  <si>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</si>
  <si>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</si>
  <si>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</si>
  <si>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</si>
  <si>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</si>
  <si>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</si>
  <si>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</si>
  <si>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</si>
  <si>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</si>
  <si>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</si>
  <si>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</si>
  <si>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</si>
  <si>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</si>
  <si>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</si>
  <si>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</si>
  <si>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</si>
  <si>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</si>
  <si>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</si>
  <si>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</si>
  <si>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</si>
  <si>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</si>
  <si>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</si>
  <si>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</si>
  <si>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</si>
  <si>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</si>
  <si>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</si>
  <si>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</si>
  <si>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</si>
  <si>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</si>
  <si>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</si>
  <si>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</si>
  <si>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</si>
  <si>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</si>
  <si>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</si>
  <si>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</si>
  <si>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</si>
  <si>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</si>
  <si>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</si>
  <si>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</si>
  <si>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</si>
  <si>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</si>
  <si>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</si>
  <si>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</si>
  <si>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</si>
  <si>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</si>
  <si>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</si>
  <si>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</si>
  <si>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</si>
  <si>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</si>
  <si>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</si>
  <si>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</si>
  <si>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</si>
  <si>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</si>
  <si>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</si>
  <si>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</si>
  <si>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</si>
  <si>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</si>
  <si>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</si>
  <si>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</si>
  <si>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</si>
  <si>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</si>
  <si>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</si>
  <si>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</si>
  <si>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</si>
  <si>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</si>
  <si>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</si>
  <si>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</si>
  <si>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</si>
  <si>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</si>
  <si>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</si>
  <si>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</si>
  <si>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</si>
  <si>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</si>
  <si>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</si>
  <si>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</si>
  <si>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</si>
  <si>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</si>
  <si>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</si>
  <si>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</si>
  <si>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</si>
  <si>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</si>
  <si>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</si>
  <si>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</si>
  <si>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</si>
  <si>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</si>
  <si>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</si>
  <si>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</si>
  <si>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</si>
  <si>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</si>
  <si>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</si>
  <si>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</si>
  <si>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</si>
  <si>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</si>
  <si>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</si>
  <si>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</si>
  <si>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</si>
  <si>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</si>
  <si>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</si>
  <si>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</si>
  <si>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</si>
  <si>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</si>
  <si>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</si>
  <si>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</si>
  <si>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</si>
  <si>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</si>
  <si>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</si>
  <si>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</si>
  <si>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</si>
  <si>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</si>
  <si>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</si>
  <si>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</si>
  <si>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</si>
  <si>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</si>
  <si>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</si>
  <si>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</si>
  <si>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</si>
  <si>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</si>
  <si>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</si>
  <si>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</si>
  <si>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</si>
  <si>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</si>
  <si>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</si>
  <si>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</si>
  <si>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</si>
  <si>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</si>
  <si>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</si>
  <si>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</si>
  <si>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</si>
  <si>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</si>
  <si>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</si>
  <si>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</si>
  <si>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</si>
  <si>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</si>
  <si>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</si>
  <si>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</si>
  <si>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</si>
  <si>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</si>
  <si>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</si>
  <si>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</si>
  <si>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</si>
  <si>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</si>
  <si>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</si>
  <si>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</si>
  <si>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</si>
  <si>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</si>
  <si>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</si>
  <si>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</si>
  <si>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</si>
  <si>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</si>
  <si>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</si>
  <si>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</si>
  <si>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</si>
  <si>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</si>
  <si>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</si>
  <si>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</si>
  <si>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</si>
  <si>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</si>
  <si>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</si>
  <si>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</si>
  <si>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</si>
  <si>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</si>
  <si>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</si>
  <si>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</si>
  <si>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</si>
  <si>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</si>
  <si>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</si>
  <si>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</si>
  <si>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</si>
  <si>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</si>
  <si>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</si>
  <si>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</si>
  <si>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</si>
  <si>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</si>
  <si>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</si>
  <si>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</si>
  <si>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</si>
  <si>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</si>
  <si>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</si>
  <si>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</si>
  <si>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</si>
  <si>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</si>
  <si>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</si>
  <si>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</si>
  <si>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</si>
  <si>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</si>
  <si>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</si>
  <si>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</si>
  <si>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</si>
  <si>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</si>
  <si>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</si>
  <si>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</si>
  <si>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</si>
  <si>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</si>
  <si>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</si>
  <si>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</si>
  <si>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</si>
  <si>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</si>
  <si>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</si>
  <si>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</si>
  <si>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</si>
  <si>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</si>
  <si>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</si>
  <si>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</si>
  <si>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</si>
  <si>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</si>
  <si>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</si>
  <si>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</si>
  <si>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</si>
  <si>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</si>
  <si>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</si>
  <si>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</si>
  <si>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</si>
  <si>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</si>
  <si>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</si>
  <si>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</si>
  <si>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</si>
  <si>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</si>
  <si>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</si>
  <si>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</si>
  <si>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</si>
  <si>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</si>
  <si>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</si>
  <si>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</si>
  <si>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</si>
  <si>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</si>
  <si>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</si>
  <si>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</si>
  <si>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</si>
  <si>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</si>
  <si>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</si>
  <si>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</si>
  <si>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</si>
  <si>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</si>
  <si>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</si>
  <si>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</si>
  <si>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</si>
  <si>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</si>
  <si>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</si>
  <si>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</si>
  <si>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</si>
  <si>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</si>
  <si>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</si>
  <si>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</si>
  <si>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</si>
  <si>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</si>
  <si>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</si>
  <si>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</si>
  <si>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</si>
  <si>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</si>
  <si>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</si>
  <si>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</si>
  <si>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</si>
  <si>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</si>
  <si>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</si>
  <si>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</si>
  <si>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</si>
  <si>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</si>
  <si>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</si>
  <si>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</si>
  <si>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</si>
  <si>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</si>
  <si>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</si>
  <si>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</si>
  <si>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</si>
  <si>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</si>
  <si>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</si>
  <si>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</si>
  <si>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</si>
  <si>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</si>
  <si>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</si>
  <si>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</si>
  <si>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</si>
  <si>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</si>
  <si>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</si>
  <si>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</si>
  <si>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</si>
  <si>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</si>
  <si>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</si>
  <si>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</si>
  <si>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</si>
  <si>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</si>
  <si>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</si>
  <si>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</si>
  <si>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</si>
  <si>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</si>
  <si>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</si>
  <si>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</si>
  <si>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</si>
  <si>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</si>
  <si>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</si>
  <si>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</si>
  <si>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</si>
  <si>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</si>
  <si>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</si>
  <si>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</si>
  <si>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</si>
  <si>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</si>
  <si>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</si>
  <si>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</si>
  <si>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</si>
  <si>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</si>
  <si>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</si>
  <si>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</si>
  <si>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</si>
  <si>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</si>
  <si>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</si>
  <si>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</si>
  <si>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</si>
  <si>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</si>
  <si>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</si>
  <si>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</si>
  <si>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</si>
  <si>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</si>
  <si>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</si>
  <si>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</si>
  <si>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</si>
  <si>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</si>
  <si>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</si>
  <si>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</si>
  <si>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</si>
  <si>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</si>
  <si>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</si>
  <si>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</si>
  <si>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</si>
  <si>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</si>
  <si>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</si>
  <si>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</si>
  <si>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</si>
  <si>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</si>
  <si>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</si>
  <si>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</si>
  <si>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</si>
  <si>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</si>
  <si>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</si>
  <si>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</si>
  <si>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</si>
  <si>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</si>
  <si>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</si>
  <si>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</si>
  <si>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</si>
  <si>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</si>
  <si>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</si>
  <si>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</si>
  <si>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</si>
  <si>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</si>
  <si>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</si>
  <si>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</si>
  <si>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</si>
  <si>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</si>
  <si>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</si>
  <si>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</si>
  <si>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</si>
  <si>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</si>
  <si>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</si>
  <si>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</si>
  <si>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</si>
  <si>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</si>
  <si>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</si>
  <si>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</si>
  <si>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</si>
  <si>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</si>
  <si>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</si>
  <si>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</si>
  <si>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</si>
  <si>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</si>
  <si>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</si>
  <si>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</si>
  <si>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</si>
  <si>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</si>
  <si>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</si>
  <si>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</si>
  <si>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</si>
  <si>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</si>
  <si>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</si>
  <si>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</si>
  <si>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</si>
  <si>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</si>
  <si>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</si>
  <si>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</si>
  <si>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</si>
  <si>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</si>
  <si>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</si>
  <si>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</si>
  <si>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</si>
  <si>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</si>
  <si>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</si>
  <si>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</si>
  <si>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</si>
  <si>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</si>
  <si>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</si>
  <si>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</si>
  <si>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</si>
  <si>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</si>
  <si>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</si>
  <si>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</si>
  <si>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</si>
  <si>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</si>
  <si>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</si>
  <si>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</si>
  <si>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</si>
  <si>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</si>
  <si>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</si>
  <si>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</si>
  <si>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</si>
  <si>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</si>
  <si>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</si>
  <si>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</si>
  <si>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</si>
  <si>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</si>
  <si>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</si>
  <si>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</si>
  <si>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</si>
  <si>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</si>
  <si>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</si>
  <si>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</si>
  <si>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</si>
  <si>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</si>
  <si>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</si>
  <si>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</si>
  <si>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</si>
  <si>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</si>
  <si>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</si>
  <si>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</si>
  <si>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</si>
  <si>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</si>
  <si>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</si>
  <si>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</si>
  <si>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</si>
  <si>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</si>
  <si>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</si>
  <si>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</si>
  <si>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</si>
  <si>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</si>
  <si>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</si>
  <si>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</si>
  <si>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</si>
  <si>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</si>
  <si>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</si>
  <si>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</si>
  <si>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</si>
  <si>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</si>
  <si>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</si>
  <si>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</si>
  <si>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</si>
  <si>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</si>
  <si>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</si>
  <si>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</si>
  <si>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</si>
  <si>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</si>
  <si>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</si>
  <si>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</si>
  <si>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</si>
  <si>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</si>
  <si>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</si>
  <si>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</si>
  <si>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</si>
  <si>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</si>
  <si>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</si>
  <si>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</si>
  <si>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</si>
  <si>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</si>
  <si>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</si>
  <si>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</si>
  <si>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</si>
  <si>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</si>
  <si>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</si>
  <si>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</si>
  <si>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</si>
  <si>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</si>
  <si>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</si>
  <si>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</si>
  <si>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</si>
  <si>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</si>
  <si>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</si>
  <si>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</si>
  <si>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</si>
  <si>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</si>
  <si>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</si>
  <si>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</si>
  <si>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</si>
  <si>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</si>
  <si>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</si>
  <si>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</si>
  <si>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</si>
  <si>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</si>
  <si>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</si>
  <si>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</si>
  <si>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</si>
  <si>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</si>
  <si>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</si>
  <si>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</si>
  <si>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</si>
  <si>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</si>
  <si>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</si>
  <si>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</si>
  <si>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</si>
  <si>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</si>
  <si>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</si>
  <si>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</si>
  <si>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</si>
  <si>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</si>
  <si>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</si>
  <si>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</si>
  <si>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</si>
  <si>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</si>
  <si>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</si>
  <si>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</si>
  <si>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</si>
  <si>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</si>
  <si>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</si>
  <si>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</si>
  <si>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</si>
  <si>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</si>
  <si>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</si>
  <si>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</si>
  <si>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</si>
  <si>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</si>
  <si>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</si>
  <si>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</si>
  <si>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</si>
  <si>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</si>
  <si>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</si>
  <si>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</si>
  <si>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</si>
  <si>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</si>
  <si>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</si>
  <si>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</si>
  <si>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</si>
  <si>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</si>
  <si>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</si>
  <si>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</si>
  <si>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</si>
  <si>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</si>
  <si>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</si>
  <si>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</si>
  <si>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</si>
  <si>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</si>
  <si>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</si>
  <si>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</si>
  <si>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</si>
  <si>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</si>
  <si>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</si>
  <si>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</si>
  <si>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</si>
  <si>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</si>
  <si>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</si>
  <si>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</si>
  <si>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</si>
  <si>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</si>
  <si>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</si>
  <si>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</si>
  <si>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</si>
  <si>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</si>
  <si>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</si>
  <si>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</si>
  <si>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</si>
  <si>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</si>
  <si>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</si>
  <si>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</si>
  <si>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</si>
  <si>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</si>
  <si>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</si>
  <si>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</si>
  <si>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</si>
  <si>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</si>
  <si>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</si>
  <si>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</si>
  <si>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</si>
  <si>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</si>
  <si>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</si>
  <si>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</si>
  <si>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</si>
  <si>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</si>
  <si>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</si>
  <si>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</si>
  <si>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</si>
  <si>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</si>
  <si>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</si>
  <si>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</si>
  <si>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</si>
  <si>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</si>
  <si>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</si>
  <si>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</si>
  <si>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</si>
  <si>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</si>
  <si>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</si>
  <si>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</si>
  <si>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</si>
  <si>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</si>
  <si>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</si>
  <si>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</si>
  <si>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</si>
  <si>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</si>
  <si>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</si>
  <si>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</si>
  <si>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</si>
  <si>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</si>
  <si>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</si>
  <si>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</si>
  <si>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</si>
  <si>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</si>
  <si>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</si>
  <si>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</si>
  <si>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</si>
  <si>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</si>
  <si>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</si>
  <si>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</si>
  <si>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</si>
  <si>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</si>
  <si>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</si>
  <si>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</si>
  <si>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</si>
  <si>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</si>
  <si>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</si>
  <si>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</si>
  <si>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</si>
  <si>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</si>
  <si>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</si>
  <si>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</si>
  <si>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</si>
  <si>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</si>
  <si>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</si>
  <si>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</si>
  <si>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</si>
  <si>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 xml:space="preserve">PAGO FACTURA NO.0006, POR CONTRATACION DE ESPECIALISTA EN DISEÑO URBANO, PARA EL PROYECTO ANFITEATRO DE SAMANA Y ENTORNO  </t>
  </si>
  <si>
    <t xml:space="preserve">SANCHEZ &amp; CURIEL CONSTRUCCIONES SRL </t>
  </si>
  <si>
    <t>INCAVA SRL</t>
  </si>
  <si>
    <t>PAGO FACT. NO. 0008 CUB. NO.5 Y FINAL RECONSTRUCCION CALLE 27 DE FEBRERO TRAMO CEMENTERIO PUNTA POPY MUNICIPIO LAS TERRENAS</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</si>
  <si>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</si>
  <si>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</si>
  <si>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</si>
  <si>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</si>
  <si>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</si>
  <si>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TOTAL GENERAL</t>
  </si>
  <si>
    <t>Fecha corte</t>
  </si>
  <si>
    <t>Total general</t>
  </si>
  <si>
    <t>Suma de VALOR</t>
  </si>
  <si>
    <t>Total</t>
  </si>
  <si>
    <t>B1500000125</t>
  </si>
  <si>
    <t>FRANCHARD SRL</t>
  </si>
  <si>
    <t xml:space="preserve">PAGO FACTURA NO. 0125 PORLA COMPRA DE 4 GOMAS </t>
  </si>
  <si>
    <t>PEYCO</t>
  </si>
  <si>
    <t>PAGO FACFT. NO. 0093 PAGOCUB. NO. 4 Y FINAL CONSTRUCCION DESTACAMENTO DE BOCA CHICA</t>
  </si>
  <si>
    <t>RENEXYS</t>
  </si>
  <si>
    <t>PAGO FACT. NO. 0002 ADQUISICION DE UTILES  Y MOBILIARIOS PARA EL SERVICIO DE ALMUERZO EN CEIZTUR</t>
  </si>
  <si>
    <t>CONSTRUCTORA E INGENIERIA JUACHAM</t>
  </si>
  <si>
    <t xml:space="preserve">PAGO FACT. NO. 0014 CONFECCION E INSTALACION DE PUERTA DE HIERRO  PARA CERRAR ESPACIO QUE SIRVE COM OLAMACEN DE FUNDAS PLASTICAS EN EL MINISTERIO DE TURISMO </t>
  </si>
  <si>
    <t>B1500002277</t>
  </si>
  <si>
    <t xml:space="preserve">HYLSA </t>
  </si>
  <si>
    <t>PAGO FACT. NO. 2277 MANTENIMIENTO DE VEHICULO ASIGNADO AL CEIZTUR CHEVROLET COLORADO L379824</t>
  </si>
  <si>
    <t>BEYOND OFFICE SRL</t>
  </si>
  <si>
    <t>PAGO FACT. NO. 0154  Adquisicion de Equipos Tecnologicos para oficinas del MITUR, Tercer Nivel del CEI-RD y ofifcinas del CEIZTUR, segun anexos.</t>
  </si>
  <si>
    <t>B1500000155</t>
  </si>
  <si>
    <t>PAGO FACT. NO. 0155  Adquisicion de Equipos Tecnologicos para oficinas del MITUR, Tercer Nivel del CEI-RD y ofifcinas del CEIZTUR, segun anexos.</t>
  </si>
  <si>
    <t>INGENIEROS CONSULTORES SANITARIOS SRL ICS</t>
  </si>
  <si>
    <t>PAGO FACT. NO. 0018 CUBICACIO NO.6 ACUERDO ENTRE CEZITUR Y CORAAPLATA</t>
  </si>
  <si>
    <t>B1500001070</t>
  </si>
  <si>
    <t>HONDA AGENCIA BELLA, S.A.S</t>
  </si>
  <si>
    <t>PAGO FACT. NO. 1070 MANTENIMIENTO MOTOR ASIGANDO AL MENSAJERO EXTERNO DEL CEIZTUR</t>
  </si>
  <si>
    <t>DISTRIBUIDORA Y FERRETERIA MAYS</t>
  </si>
  <si>
    <t>PAGO FACT. NO. 0012 COMPRA BEBEDERO PARA EL CEIZTUR</t>
  </si>
  <si>
    <t>B1500002444</t>
  </si>
  <si>
    <t xml:space="preserve">PAGO FACT. NO. 2444 COMPRA CARTUCHOS PARA LAS OFICINAS DEL CEIZTUR </t>
  </si>
  <si>
    <t>COMPU OFFICE DOMINICANA, SRL</t>
  </si>
  <si>
    <t>B1500001209</t>
  </si>
  <si>
    <t>CANTABRIA</t>
  </si>
  <si>
    <t xml:space="preserve">PAGO FACT. NO. 1209 PAGO ALMUERZO </t>
  </si>
  <si>
    <t>B1500000049</t>
  </si>
  <si>
    <t>GALEN OFFICE SUPPLY SRL</t>
  </si>
  <si>
    <t>PAGO FACT. NO. 0049 COMPRA DE TONERS PARA LAS OFICINAS DEL CEIZTUR</t>
  </si>
  <si>
    <t>B1500000819</t>
  </si>
  <si>
    <t>ALL OFFICE  SOLUTIONS, SRL</t>
  </si>
  <si>
    <t>PAGO FACT. NO.0819  SERVICIO DE REPARACION DE IMPRESORA DEL DEPARTAMENTO JURIDICO</t>
  </si>
  <si>
    <t>B1500000340</t>
  </si>
  <si>
    <t>INVERSIONES SANFRA SRL</t>
  </si>
  <si>
    <t>PAGO FACT. NO.0340 COMPRA DE SUMINISTROS D ELIMPIEZA Y PRODUCTOS DE COCINA PARA TRES MESES</t>
  </si>
  <si>
    <t>SUPLIDORA MOL SRL</t>
  </si>
  <si>
    <t>PAGO FACR. NO. 0148 COMPRA DE FUNDAS NEGRAS 55 GALONES CAL. 200 FARDO 100/1</t>
  </si>
  <si>
    <t>B1500000384</t>
  </si>
  <si>
    <t>PAGO FACT.NO. 0384 ENVASES PARA ALMUERZO DE LOS EMPLEADOS DEL CEIZTUR</t>
  </si>
  <si>
    <t>COMERCIAL MINI SIRL</t>
  </si>
  <si>
    <t>AUTOSAI</t>
  </si>
  <si>
    <t>B1500011987</t>
  </si>
  <si>
    <t>DELTA COMERCIAL</t>
  </si>
  <si>
    <t>B1500011988</t>
  </si>
  <si>
    <t>PAGO FACT. NO.1987 MANTENIMIENTO VEHICULO TOYOTA FORTUNER PLACA G488728</t>
  </si>
  <si>
    <t>B1500012085</t>
  </si>
  <si>
    <t>PAGO FACT. NO.0149 MANTENIMINETO VEHICULO CEIZTUR</t>
  </si>
  <si>
    <t>PAGO FACT. NO.0148 MANTENIMINETO VEHICULO CEIZTUR</t>
  </si>
  <si>
    <t>PAGO FACT. NO.0150 MANTENIMINETO VEHICULO CEIZTUR</t>
  </si>
  <si>
    <t>TMP TERMINACIONES</t>
  </si>
  <si>
    <t>PAGO AVANCE FACT. NO. 0001 EQUIPAMIENTO CESTUR SANTO DOMINGO ESTE</t>
  </si>
  <si>
    <t>PAGO FACT. NO.2085 MANTENIMIENTO VEHICULO TOYOTA HILUX PLACA L409889</t>
  </si>
  <si>
    <t>PAGO FACT. NO.1988 MANTENIMIENTO VEHICULO TOYOTA HILUX PLACA L409888</t>
  </si>
  <si>
    <t>PAGO FACT. NO. 0340 MANTNIMIENTO VEHICULO NISSAN NAVARA PLACA L339984</t>
  </si>
  <si>
    <t>COMERCIAL MINI SRL</t>
  </si>
  <si>
    <t>PAGO FACT. NO.0151 COMPRA TAPA DE VALVULAS TOYOTA HILUX PLACA EL00023</t>
  </si>
  <si>
    <t>SUPLIDORA REYSA EIRL</t>
  </si>
  <si>
    <t>CONSTRUCTORA BUILDISA</t>
  </si>
  <si>
    <t>B1500000039</t>
  </si>
  <si>
    <t>CASA DOÑA MARCIA, CADOMA SRL</t>
  </si>
  <si>
    <t>PAGO FACT. NO.0039 COMPRA DE HERRAMIENTAS</t>
  </si>
  <si>
    <t>b1500000008</t>
  </si>
  <si>
    <t>PAGO FACT. NO. 0008 CUB. 4 Y FINAL RECONSTRUCCION MONASTERIO HERMANAS CARMELITAS PROY. NO.299</t>
  </si>
  <si>
    <t>CUENTAS POR PAGAR CORTADAS AL: 31 DE AGOSTO 2021</t>
  </si>
  <si>
    <t>31-Aug-21</t>
  </si>
  <si>
    <t>B1500000341</t>
  </si>
  <si>
    <t>PAGO FACT. NO. 0341 MANTNIMIENTO VEHICULO TOYOTA FORTUNER PLACA G419427</t>
  </si>
  <si>
    <t>PREPARADO POR</t>
  </si>
  <si>
    <t>REVISADO POR</t>
  </si>
  <si>
    <t>ANYOLANI NOLASCO</t>
  </si>
  <si>
    <t>ENCARGADA DIVISION CONTABILIDAD</t>
  </si>
  <si>
    <t>CUENTAS POR PAGAR AGOSTO 2021</t>
  </si>
  <si>
    <t>MAGGY VILLAR</t>
  </si>
  <si>
    <t>TECNICO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</si>
</sst>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b/>
      <sz val="18"/>
      <name val="Century Gothic"/>
      <family val="2"/>
    </font>
    <font>
      <sz val="10"/>
      <name val="Century Gothic"/>
      <family val="2"/>
    </font>
    <font>
      <b/>
      <sz val="10"/>
      <color indexed="9"/>
      <name val="Century Gothic"/>
      <family val="2"/>
    </font>
    <font>
      <b/>
      <sz val="12"/>
      <name val="Century Gothic"/>
      <family val="2"/>
    </font>
    <font>
      <b/>
      <sz val="10"/>
      <color indexed="8"/>
      <name val="Century Gothic"/>
      <family val="2"/>
    </font>
    <font>
      <b/>
      <sz val="10"/>
      <name val="Century Gothic"/>
      <family val="2"/>
    </font>
    <font>
      <b/>
      <sz val="9"/>
      <color indexed="8"/>
      <name val="Century Gothic"/>
      <family val="2"/>
    </font>
    <font>
      <sz val="9"/>
      <color indexed="8"/>
      <name val="Century Gothic"/>
      <family val="2"/>
    </font>
  </fonts>
  <fills count="11">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9" tint="0.39997558519241921"/>
        <bgColor indexed="64"/>
      </patternFill>
    </fill>
  </fills>
  <borders count="32">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24">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2" fillId="0" borderId="0" xfId="0" applyFont="1"/>
    <xf numFmtId="0" fontId="11" fillId="0" borderId="6" xfId="0" applyFont="1" applyBorder="1"/>
    <xf numFmtId="0" fontId="11" fillId="0" borderId="0" xfId="0" applyFont="1"/>
    <xf numFmtId="43" fontId="0" fillId="0" borderId="0" xfId="1" applyFont="1"/>
    <xf numFmtId="0" fontId="0" fillId="0" borderId="0" xfId="0" applyAlignment="1">
      <alignment horizontal="center"/>
    </xf>
    <xf numFmtId="0" fontId="13" fillId="0" borderId="6" xfId="0" applyFont="1" applyBorder="1"/>
    <xf numFmtId="166" fontId="8" fillId="0" borderId="8" xfId="0" applyNumberFormat="1" applyFont="1" applyBorder="1"/>
    <xf numFmtId="166" fontId="14" fillId="0" borderId="0" xfId="0" applyNumberFormat="1" applyFont="1"/>
    <xf numFmtId="166" fontId="15" fillId="0" borderId="0" xfId="0" applyNumberFormat="1" applyFont="1"/>
    <xf numFmtId="0" fontId="0" fillId="2" borderId="9" xfId="0" applyFill="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166" fontId="0" fillId="0" borderId="8" xfId="0" applyNumberFormat="1" applyBorder="1"/>
    <xf numFmtId="0" fontId="11" fillId="0" borderId="0" xfId="0" applyFont="1" applyAlignment="1">
      <alignment horizontal="center"/>
    </xf>
    <xf numFmtId="0" fontId="17" fillId="0" borderId="0" xfId="0" applyFont="1"/>
    <xf numFmtId="0" fontId="17" fillId="0" borderId="6" xfId="0" applyFont="1" applyBorder="1"/>
    <xf numFmtId="0" fontId="17" fillId="0" borderId="7" xfId="0" applyFont="1" applyBorder="1"/>
    <xf numFmtId="0" fontId="18" fillId="0" borderId="0" xfId="0" applyFont="1"/>
    <xf numFmtId="0" fontId="17" fillId="0" borderId="0" xfId="0" applyFont="1" applyAlignment="1">
      <alignment horizontal="center"/>
    </xf>
    <xf numFmtId="166" fontId="18" fillId="0" borderId="8" xfId="0" applyNumberFormat="1" applyFont="1" applyBorder="1"/>
    <xf numFmtId="43" fontId="17" fillId="0" borderId="0" xfId="0" applyNumberFormat="1" applyFont="1"/>
    <xf numFmtId="166" fontId="13" fillId="0" borderId="0" xfId="0" applyNumberFormat="1" applyFont="1"/>
    <xf numFmtId="0" fontId="17" fillId="2" borderId="9" xfId="0" applyFont="1" applyFill="1" applyBorder="1"/>
    <xf numFmtId="166" fontId="17" fillId="0" borderId="8"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0" fillId="0" borderId="24" xfId="0" pivotButton="1" applyBorder="1"/>
    <xf numFmtId="0" fontId="0" fillId="0" borderId="25" xfId="0" applyBorder="1"/>
    <xf numFmtId="2" fontId="0" fillId="0" borderId="26" xfId="0" applyNumberFormat="1" applyBorder="1"/>
    <xf numFmtId="0" fontId="0" fillId="0" borderId="27" xfId="0" applyBorder="1"/>
    <xf numFmtId="0" fontId="20" fillId="0" borderId="0" xfId="0" applyFont="1"/>
    <xf numFmtId="0" fontId="21" fillId="0" borderId="0" xfId="0" applyFont="1" applyAlignment="1" applyProtection="1">
      <alignment vertical="top" wrapText="1" readingOrder="1"/>
      <protection locked="0"/>
    </xf>
    <xf numFmtId="0" fontId="20" fillId="0" borderId="0" xfId="0" applyFont="1" applyAlignment="1">
      <alignment readingOrder="1"/>
    </xf>
    <xf numFmtId="0" fontId="23" fillId="0" borderId="12" xfId="0" applyFont="1" applyBorder="1" applyAlignment="1" applyProtection="1">
      <alignment vertical="top" wrapText="1" readingOrder="1"/>
      <protection locked="0"/>
    </xf>
    <xf numFmtId="0" fontId="24" fillId="0" borderId="0" xfId="0" applyFont="1"/>
    <xf numFmtId="0" fontId="25" fillId="4" borderId="13" xfId="0" applyFont="1" applyFill="1" applyBorder="1" applyAlignment="1" applyProtection="1">
      <alignment vertical="center" wrapText="1" readingOrder="1"/>
      <protection locked="0"/>
    </xf>
    <xf numFmtId="0" fontId="25" fillId="4" borderId="14" xfId="0" applyFont="1" applyFill="1" applyBorder="1" applyAlignment="1" applyProtection="1">
      <alignment horizontal="center" vertical="center" wrapText="1" readingOrder="1"/>
      <protection locked="0"/>
    </xf>
    <xf numFmtId="167" fontId="25" fillId="4" borderId="10" xfId="0" applyNumberFormat="1" applyFont="1" applyFill="1" applyBorder="1" applyAlignment="1" applyProtection="1">
      <alignment horizontal="center" vertical="top" wrapText="1" readingOrder="1"/>
      <protection locked="0"/>
    </xf>
    <xf numFmtId="39" fontId="20" fillId="5" borderId="0" xfId="0" applyNumberFormat="1" applyFont="1" applyFill="1"/>
    <xf numFmtId="0" fontId="20" fillId="5" borderId="0" xfId="0" applyFont="1" applyFill="1"/>
    <xf numFmtId="165" fontId="25" fillId="3" borderId="15" xfId="0" applyNumberFormat="1" applyFont="1" applyFill="1" applyBorder="1" applyAlignment="1" applyProtection="1">
      <alignment vertical="top" wrapText="1" readingOrder="1"/>
      <protection locked="0"/>
    </xf>
    <xf numFmtId="166" fontId="17" fillId="0" borderId="0" xfId="0" applyNumberFormat="1" applyFont="1" applyAlignment="1">
      <alignment horizontal="center"/>
    </xf>
    <xf numFmtId="166" fontId="17" fillId="5" borderId="0" xfId="0" applyNumberFormat="1" applyFont="1" applyFill="1"/>
    <xf numFmtId="165" fontId="20" fillId="0" borderId="0" xfId="0" applyNumberFormat="1" applyFont="1"/>
    <xf numFmtId="2" fontId="0" fillId="6" borderId="28" xfId="0" applyNumberFormat="1" applyFill="1" applyBorder="1"/>
    <xf numFmtId="0" fontId="0" fillId="6" borderId="29" xfId="0" applyFill="1" applyBorder="1"/>
    <xf numFmtId="2" fontId="0" fillId="7" borderId="28" xfId="0" applyNumberFormat="1" applyFill="1" applyBorder="1"/>
    <xf numFmtId="0" fontId="0" fillId="7" borderId="29" xfId="0" applyFill="1" applyBorder="1"/>
    <xf numFmtId="0" fontId="0" fillId="7" borderId="0" xfId="0" applyFill="1"/>
    <xf numFmtId="2" fontId="0" fillId="8" borderId="28" xfId="0" applyNumberFormat="1" applyFill="1" applyBorder="1"/>
    <xf numFmtId="0" fontId="0" fillId="8" borderId="29" xfId="0" applyFill="1" applyBorder="1"/>
    <xf numFmtId="0" fontId="0" fillId="8" borderId="0" xfId="0" applyFill="1"/>
    <xf numFmtId="0" fontId="0" fillId="6" borderId="0" xfId="0" applyFill="1"/>
    <xf numFmtId="0" fontId="26" fillId="5" borderId="16" xfId="0" applyFont="1" applyFill="1" applyBorder="1" applyAlignment="1" applyProtection="1">
      <alignment vertical="top" wrapText="1" readingOrder="1"/>
      <protection locked="0"/>
    </xf>
    <xf numFmtId="167" fontId="26" fillId="5" borderId="10" xfId="0" applyNumberFormat="1" applyFont="1" applyFill="1" applyBorder="1" applyAlignment="1" applyProtection="1">
      <alignment horizontal="center" vertical="top" wrapText="1" readingOrder="1"/>
      <protection locked="0"/>
    </xf>
    <xf numFmtId="165" fontId="26" fillId="5" borderId="10" xfId="0" applyNumberFormat="1" applyFont="1" applyFill="1" applyBorder="1" applyAlignment="1" applyProtection="1">
      <alignment vertical="top" wrapText="1" readingOrder="1"/>
      <protection locked="0"/>
    </xf>
    <xf numFmtId="2" fontId="20" fillId="5" borderId="10" xfId="0" applyNumberFormat="1" applyFont="1" applyFill="1" applyBorder="1"/>
    <xf numFmtId="2" fontId="0" fillId="9" borderId="24" xfId="0" applyNumberFormat="1" applyFill="1" applyBorder="1"/>
    <xf numFmtId="0" fontId="0" fillId="9" borderId="25" xfId="0" applyFill="1" applyBorder="1"/>
    <xf numFmtId="0" fontId="0" fillId="9" borderId="0" xfId="0" applyFill="1"/>
    <xf numFmtId="2" fontId="0" fillId="10" borderId="28" xfId="0" applyNumberFormat="1" applyFill="1" applyBorder="1"/>
    <xf numFmtId="0" fontId="0" fillId="10" borderId="29" xfId="0" applyFill="1" applyBorder="1"/>
    <xf numFmtId="0" fontId="0" fillId="10" borderId="0" xfId="0" applyFill="1"/>
    <xf numFmtId="0" fontId="26" fillId="5" borderId="10" xfId="0" applyFont="1" applyFill="1" applyBorder="1" applyAlignment="1" applyProtection="1">
      <alignment vertical="top" wrapText="1" readingOrder="1"/>
      <protection locked="0"/>
    </xf>
    <xf numFmtId="0" fontId="26" fillId="5" borderId="10" xfId="0" applyFont="1" applyFill="1" applyBorder="1" applyAlignment="1" applyProtection="1">
      <alignment horizontal="left" vertical="top" wrapText="1" readingOrder="1"/>
      <protection locked="0"/>
    </xf>
    <xf numFmtId="0" fontId="20" fillId="0" borderId="0" xfId="0" applyFont="1" applyAlignment="1">
      <alignment horizontal="left"/>
    </xf>
    <xf numFmtId="0" fontId="24" fillId="0" borderId="0" xfId="0" applyFont="1" applyAlignment="1">
      <alignment horizontal="center" vertical="top"/>
    </xf>
    <xf numFmtId="169" fontId="20" fillId="0" borderId="0" xfId="1" applyNumberFormat="1" applyFont="1" applyFill="1" applyAlignment="1">
      <alignment horizontal="center" vertical="top"/>
    </xf>
    <xf numFmtId="169" fontId="24" fillId="0" borderId="0" xfId="1" applyNumberFormat="1" applyFont="1" applyFill="1" applyAlignment="1">
      <alignment horizontal="center" vertical="top"/>
    </xf>
    <xf numFmtId="0" fontId="4" fillId="0" borderId="0" xfId="0" applyFont="1" applyAlignment="1" applyProtection="1">
      <alignment horizontal="center" vertical="top" wrapText="1" readingOrder="1"/>
      <protection locked="0"/>
    </xf>
    <xf numFmtId="0" fontId="0" fillId="0" borderId="0" xfId="0"/>
    <xf numFmtId="0" fontId="19" fillId="3" borderId="0" xfId="0" applyFont="1" applyFill="1" applyAlignment="1">
      <alignment horizontal="center"/>
    </xf>
    <xf numFmtId="0" fontId="20" fillId="0" borderId="0" xfId="0" applyFont="1"/>
    <xf numFmtId="0" fontId="25" fillId="3" borderId="17" xfId="0" applyFont="1" applyFill="1" applyBorder="1" applyAlignment="1" applyProtection="1">
      <alignment horizontal="center" vertical="top" readingOrder="1"/>
      <protection locked="0"/>
    </xf>
    <xf numFmtId="0" fontId="25" fillId="3" borderId="18" xfId="0" applyFont="1" applyFill="1" applyBorder="1" applyAlignment="1" applyProtection="1">
      <alignment horizontal="center" vertical="top" readingOrder="1"/>
      <protection locked="0"/>
    </xf>
    <xf numFmtId="0" fontId="25" fillId="3" borderId="19" xfId="0" applyFont="1" applyFill="1" applyBorder="1" applyAlignment="1" applyProtection="1">
      <alignment horizontal="center" vertical="top" readingOrder="1"/>
      <protection locked="0"/>
    </xf>
    <xf numFmtId="0" fontId="22" fillId="3" borderId="20" xfId="0" applyFont="1" applyFill="1" applyBorder="1" applyAlignment="1">
      <alignment horizontal="center"/>
    </xf>
    <xf numFmtId="0" fontId="24" fillId="0" borderId="30" xfId="0" applyFont="1" applyBorder="1" applyAlignment="1" applyProtection="1">
      <alignment horizontal="center" vertical="top" wrapText="1"/>
      <protection locked="0"/>
    </xf>
    <xf numFmtId="0" fontId="24" fillId="0" borderId="31" xfId="0" applyFont="1" applyBorder="1" applyAlignment="1" applyProtection="1">
      <alignment horizontal="center" vertical="top" wrapText="1"/>
      <protection locked="0"/>
    </xf>
    <xf numFmtId="0" fontId="16" fillId="0" borderId="6" xfId="0" applyFont="1" applyBorder="1" applyAlignment="1">
      <alignment horizontal="center"/>
    </xf>
    <xf numFmtId="0" fontId="16" fillId="0" borderId="0" xfId="0" applyFont="1" applyAlignment="1">
      <alignment horizontal="center"/>
    </xf>
    <xf numFmtId="0" fontId="16" fillId="0" borderId="7"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1" fillId="0" borderId="6"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452" name="Picture 0" descr="739866b7-d43c-43be-b999-9ed92e2f5262">
          <a:extLst>
            <a:ext uri="{FF2B5EF4-FFF2-40B4-BE49-F238E27FC236}">
              <a16:creationId xmlns:a16="http://schemas.microsoft.com/office/drawing/2014/main" id="{CC8A8A98-FF35-BE59-34F3-A04711BCF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data\Financiero_CEIZTUR\Documentos%20Billy\Departamento%20financiero%202021\DISPONIBILIDAD\CUENTAS%20POR%20PAGAR%20UAI\CUENTAS%20POR%20PAGAR%20JULIO%202021\CUENTAS%20X%20PAGAR%20JULIO%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FacturasPendientesAntigued"/>
      <sheetName val="JULIO 2021"/>
      <sheetName val="Hoja2"/>
      <sheetName val="RESUMEN"/>
      <sheetName val="Hoja1"/>
      <sheetName val="INFORME"/>
    </sheetNames>
    <sheetDataSet>
      <sheetData sheetId="0"/>
      <sheetData sheetId="1"/>
      <sheetData sheetId="2"/>
      <sheetData sheetId="3">
        <row r="8">
          <cell r="C8">
            <v>47149856.750000015</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8" t="s">
        <v>27485</v>
      </c>
      <c r="D1" s="99"/>
      <c r="E1" s="99"/>
      <c r="F1" s="99"/>
      <c r="G1" s="99"/>
      <c r="H1" s="99"/>
      <c r="I1" s="99"/>
      <c r="J1" s="99"/>
    </row>
    <row r="2" spans="1:20" ht="45" customHeight="1" x14ac:dyDescent="0.2">
      <c r="B2" s="13"/>
      <c r="C2" s="99"/>
      <c r="D2" s="99"/>
      <c r="E2" s="99"/>
      <c r="F2" s="99"/>
      <c r="G2" s="99"/>
      <c r="H2" s="99"/>
      <c r="I2" s="99"/>
      <c r="J2" s="99"/>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98"/>
      <c r="N6" s="99"/>
      <c r="O6" s="99"/>
      <c r="P6" s="99"/>
      <c r="Q6" s="99"/>
      <c r="R6" s="99"/>
      <c r="S6" s="99"/>
      <c r="T6" s="99"/>
    </row>
    <row r="7" spans="1:20" ht="33.75" customHeight="1" x14ac:dyDescent="0.2">
      <c r="A7" s="5" t="s">
        <v>20377</v>
      </c>
      <c r="B7" s="5" t="s">
        <v>20378</v>
      </c>
      <c r="C7" s="17">
        <v>33722</v>
      </c>
      <c r="D7" s="6">
        <v>42733</v>
      </c>
      <c r="E7" s="5" t="s">
        <v>20381</v>
      </c>
      <c r="F7" s="7" t="s">
        <v>20382</v>
      </c>
      <c r="G7" s="8">
        <v>14004.62</v>
      </c>
      <c r="H7" s="9"/>
      <c r="I7" s="9"/>
      <c r="J7" s="9"/>
      <c r="K7" s="9"/>
      <c r="L7" s="18">
        <v>14004.62</v>
      </c>
      <c r="M7" s="99"/>
      <c r="N7" s="99"/>
      <c r="O7" s="99"/>
      <c r="P7" s="99"/>
      <c r="Q7" s="99"/>
      <c r="R7" s="99"/>
      <c r="S7" s="99"/>
      <c r="T7" s="99"/>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0"/>
  <sheetViews>
    <sheetView showGridLines="0" tabSelected="1" topLeftCell="A24" zoomScale="80" zoomScaleNormal="80" workbookViewId="0">
      <selection activeCell="H43" sqref="H43"/>
    </sheetView>
  </sheetViews>
  <sheetFormatPr baseColWidth="10" defaultRowHeight="13.5" x14ac:dyDescent="0.25"/>
  <cols>
    <col min="1" max="1" width="8" style="59" customWidth="1"/>
    <col min="2" max="2" width="14.85546875" style="59" customWidth="1"/>
    <col min="3" max="3" width="16.85546875" style="59" customWidth="1"/>
    <col min="4" max="4" width="26.7109375" style="59" customWidth="1"/>
    <col min="5" max="5" width="50.5703125" style="59" customWidth="1"/>
    <col min="6" max="6" width="21.7109375" style="59" customWidth="1"/>
    <col min="7" max="7" width="14.140625" style="59" customWidth="1"/>
    <col min="8" max="8" width="19.7109375" style="59" customWidth="1"/>
    <col min="9" max="9" width="17.42578125" style="59" customWidth="1"/>
    <col min="10" max="10" width="21.42578125" style="59" customWidth="1"/>
    <col min="11" max="16384" width="11.42578125" style="59"/>
  </cols>
  <sheetData>
    <row r="1" spans="2:13" ht="22.5" x14ac:dyDescent="0.3">
      <c r="B1" s="100" t="s">
        <v>900</v>
      </c>
      <c r="C1" s="100"/>
      <c r="D1" s="100"/>
      <c r="E1" s="100"/>
      <c r="F1" s="100"/>
      <c r="G1" s="101"/>
      <c r="H1" s="101"/>
      <c r="I1" s="101"/>
      <c r="J1" s="101"/>
      <c r="K1" s="101"/>
      <c r="L1" s="101"/>
      <c r="M1" s="101"/>
    </row>
    <row r="2" spans="2:13" x14ac:dyDescent="0.25">
      <c r="B2" s="60"/>
      <c r="C2" s="60"/>
      <c r="D2" s="61"/>
      <c r="E2" s="61"/>
      <c r="F2" s="61"/>
      <c r="G2" s="101"/>
      <c r="H2" s="101"/>
      <c r="I2" s="101"/>
      <c r="J2" s="101"/>
      <c r="K2" s="101"/>
      <c r="L2" s="101"/>
      <c r="M2" s="101"/>
    </row>
    <row r="3" spans="2:13" x14ac:dyDescent="0.25">
      <c r="B3" s="61"/>
      <c r="C3" s="61"/>
      <c r="D3" s="61"/>
      <c r="E3" s="61"/>
      <c r="F3" s="61"/>
    </row>
    <row r="4" spans="2:13" ht="15.75" x14ac:dyDescent="0.25">
      <c r="B4" s="105" t="s">
        <v>28390</v>
      </c>
      <c r="C4" s="105"/>
      <c r="D4" s="105"/>
      <c r="E4" s="105"/>
      <c r="F4" s="105"/>
    </row>
    <row r="5" spans="2:13" ht="14.25" thickBot="1" x14ac:dyDescent="0.3">
      <c r="B5" s="62"/>
      <c r="C5" s="62"/>
      <c r="D5" s="106" t="s">
        <v>28481</v>
      </c>
      <c r="E5" s="107"/>
      <c r="F5" s="107"/>
      <c r="G5" s="63" t="s">
        <v>28403</v>
      </c>
    </row>
    <row r="6" spans="2:13" ht="39" customHeight="1" thickBot="1" x14ac:dyDescent="0.3">
      <c r="B6" s="64" t="s">
        <v>901</v>
      </c>
      <c r="C6" s="65" t="s">
        <v>902</v>
      </c>
      <c r="D6" s="65" t="s">
        <v>903</v>
      </c>
      <c r="E6" s="65" t="s">
        <v>904</v>
      </c>
      <c r="F6" s="65" t="s">
        <v>905</v>
      </c>
      <c r="G6" s="66">
        <v>44439</v>
      </c>
    </row>
    <row r="7" spans="2:13" s="68" customFormat="1" ht="41.25" customHeight="1" x14ac:dyDescent="0.25">
      <c r="B7" s="82" t="s">
        <v>25</v>
      </c>
      <c r="C7" s="83">
        <v>43941</v>
      </c>
      <c r="D7" s="92" t="s">
        <v>28399</v>
      </c>
      <c r="E7" s="93" t="s">
        <v>28401</v>
      </c>
      <c r="F7" s="84">
        <v>980940.03</v>
      </c>
      <c r="G7" s="85">
        <f>G6-C7</f>
        <v>498</v>
      </c>
      <c r="H7" s="67"/>
    </row>
    <row r="8" spans="2:13" s="68" customFormat="1" ht="36" customHeight="1" x14ac:dyDescent="0.25">
      <c r="B8" s="82" t="s">
        <v>1637</v>
      </c>
      <c r="C8" s="83">
        <v>44029</v>
      </c>
      <c r="D8" s="92" t="s">
        <v>28410</v>
      </c>
      <c r="E8" s="93" t="s">
        <v>28411</v>
      </c>
      <c r="F8" s="84">
        <v>5490417.7800000003</v>
      </c>
      <c r="G8" s="85">
        <f>G6-C8</f>
        <v>410</v>
      </c>
      <c r="H8" s="67"/>
    </row>
    <row r="9" spans="2:13" s="68" customFormat="1" ht="45.75" customHeight="1" x14ac:dyDescent="0.25">
      <c r="B9" s="82" t="s">
        <v>18</v>
      </c>
      <c r="C9" s="83">
        <v>44032</v>
      </c>
      <c r="D9" s="92" t="s">
        <v>28399</v>
      </c>
      <c r="E9" s="93" t="s">
        <v>28400</v>
      </c>
      <c r="F9" s="84">
        <v>574960.27</v>
      </c>
      <c r="G9" s="85">
        <f t="shared" ref="G9:G38" si="0">$G$6-C9</f>
        <v>407</v>
      </c>
      <c r="H9" s="67"/>
    </row>
    <row r="10" spans="2:13" s="68" customFormat="1" ht="55.5" customHeight="1" x14ac:dyDescent="0.25">
      <c r="B10" s="82" t="s">
        <v>318</v>
      </c>
      <c r="C10" s="83">
        <v>44050</v>
      </c>
      <c r="D10" s="84" t="s">
        <v>28394</v>
      </c>
      <c r="E10" s="84" t="s">
        <v>28393</v>
      </c>
      <c r="F10" s="84">
        <v>550000.01</v>
      </c>
      <c r="G10" s="85">
        <f t="shared" si="0"/>
        <v>389</v>
      </c>
    </row>
    <row r="11" spans="2:13" s="68" customFormat="1" ht="55.5" customHeight="1" x14ac:dyDescent="0.25">
      <c r="B11" s="82" t="s">
        <v>1686</v>
      </c>
      <c r="C11" s="83">
        <v>44168</v>
      </c>
      <c r="D11" s="92" t="s">
        <v>28395</v>
      </c>
      <c r="E11" s="93" t="s">
        <v>28396</v>
      </c>
      <c r="F11" s="84">
        <v>19386772.190000001</v>
      </c>
      <c r="G11" s="85">
        <f t="shared" si="0"/>
        <v>271</v>
      </c>
    </row>
    <row r="12" spans="2:13" s="68" customFormat="1" ht="55.5" customHeight="1" x14ac:dyDescent="0.25">
      <c r="B12" s="82" t="s">
        <v>827</v>
      </c>
      <c r="C12" s="83">
        <v>44169</v>
      </c>
      <c r="D12" s="92" t="s">
        <v>28397</v>
      </c>
      <c r="E12" s="93" t="s">
        <v>28398</v>
      </c>
      <c r="F12" s="84">
        <v>3578570.46</v>
      </c>
      <c r="G12" s="85">
        <f t="shared" si="0"/>
        <v>270</v>
      </c>
    </row>
    <row r="13" spans="2:13" s="68" customFormat="1" ht="44.25" customHeight="1" x14ac:dyDescent="0.25">
      <c r="B13" s="82" t="s">
        <v>28416</v>
      </c>
      <c r="C13" s="83">
        <v>44175</v>
      </c>
      <c r="D13" s="92" t="s">
        <v>28417</v>
      </c>
      <c r="E13" s="93" t="s">
        <v>28418</v>
      </c>
      <c r="F13" s="84">
        <v>3421.1</v>
      </c>
      <c r="G13" s="85">
        <f t="shared" si="0"/>
        <v>264</v>
      </c>
    </row>
    <row r="14" spans="2:13" s="68" customFormat="1" ht="27" customHeight="1" x14ac:dyDescent="0.25">
      <c r="B14" s="82" t="s">
        <v>28407</v>
      </c>
      <c r="C14" s="83">
        <v>44195</v>
      </c>
      <c r="D14" s="84" t="s">
        <v>28408</v>
      </c>
      <c r="E14" s="84" t="s">
        <v>28409</v>
      </c>
      <c r="F14" s="84">
        <v>36580</v>
      </c>
      <c r="G14" s="85">
        <f t="shared" si="0"/>
        <v>244</v>
      </c>
    </row>
    <row r="15" spans="2:13" s="68" customFormat="1" ht="36" customHeight="1" x14ac:dyDescent="0.25">
      <c r="B15" s="82" t="s">
        <v>1656</v>
      </c>
      <c r="C15" s="83">
        <v>44211</v>
      </c>
      <c r="D15" s="84" t="s">
        <v>28423</v>
      </c>
      <c r="E15" s="84" t="s">
        <v>28424</v>
      </c>
      <c r="F15" s="84">
        <v>8322941.3899999997</v>
      </c>
      <c r="G15" s="85">
        <f t="shared" si="0"/>
        <v>228</v>
      </c>
      <c r="H15" s="67"/>
      <c r="I15" s="67"/>
    </row>
    <row r="16" spans="2:13" s="68" customFormat="1" ht="55.5" customHeight="1" x14ac:dyDescent="0.25">
      <c r="B16" s="82" t="s">
        <v>843</v>
      </c>
      <c r="C16" s="83">
        <v>44203</v>
      </c>
      <c r="D16" s="84" t="s">
        <v>28414</v>
      </c>
      <c r="E16" s="84" t="s">
        <v>28415</v>
      </c>
      <c r="F16" s="84">
        <v>76700</v>
      </c>
      <c r="G16" s="85">
        <f t="shared" si="0"/>
        <v>236</v>
      </c>
    </row>
    <row r="17" spans="2:9" s="68" customFormat="1" ht="36" customHeight="1" x14ac:dyDescent="0.25">
      <c r="B17" s="82" t="s">
        <v>307</v>
      </c>
      <c r="C17" s="83">
        <v>43863</v>
      </c>
      <c r="D17" s="84" t="s">
        <v>28459</v>
      </c>
      <c r="E17" s="84" t="s">
        <v>28460</v>
      </c>
      <c r="F17" s="84">
        <v>2786067.86</v>
      </c>
      <c r="G17" s="85">
        <f>$G$6-C17</f>
        <v>576</v>
      </c>
      <c r="H17" s="67"/>
      <c r="I17" s="67"/>
    </row>
    <row r="18" spans="2:9" s="68" customFormat="1" ht="38.25" customHeight="1" x14ac:dyDescent="0.25">
      <c r="B18" s="82" t="s">
        <v>220</v>
      </c>
      <c r="C18" s="83">
        <v>44300</v>
      </c>
      <c r="D18" s="84" t="s">
        <v>28412</v>
      </c>
      <c r="E18" s="84" t="s">
        <v>28413</v>
      </c>
      <c r="F18" s="84">
        <v>65018</v>
      </c>
      <c r="G18" s="85">
        <f t="shared" si="0"/>
        <v>139</v>
      </c>
    </row>
    <row r="19" spans="2:9" s="68" customFormat="1" ht="55.5" customHeight="1" x14ac:dyDescent="0.25">
      <c r="B19" s="82" t="s">
        <v>861</v>
      </c>
      <c r="C19" s="83">
        <v>44320</v>
      </c>
      <c r="D19" s="84" t="s">
        <v>28419</v>
      </c>
      <c r="E19" s="84" t="s">
        <v>28420</v>
      </c>
      <c r="F19" s="84">
        <v>2335086.56</v>
      </c>
      <c r="G19" s="85">
        <f t="shared" si="0"/>
        <v>119</v>
      </c>
    </row>
    <row r="20" spans="2:9" s="68" customFormat="1" ht="55.5" customHeight="1" x14ac:dyDescent="0.25">
      <c r="B20" s="82" t="s">
        <v>28436</v>
      </c>
      <c r="C20" s="83">
        <v>44340</v>
      </c>
      <c r="D20" s="84" t="s">
        <v>28437</v>
      </c>
      <c r="E20" s="84" t="s">
        <v>28438</v>
      </c>
      <c r="F20" s="84">
        <v>542387</v>
      </c>
      <c r="G20" s="85">
        <f t="shared" si="0"/>
        <v>99</v>
      </c>
    </row>
    <row r="21" spans="2:9" s="68" customFormat="1" ht="55.5" customHeight="1" x14ac:dyDescent="0.25">
      <c r="B21" s="82" t="s">
        <v>28421</v>
      </c>
      <c r="C21" s="83">
        <v>44343</v>
      </c>
      <c r="D21" s="84" t="s">
        <v>28419</v>
      </c>
      <c r="E21" s="84" t="s">
        <v>28422</v>
      </c>
      <c r="F21" s="84">
        <v>1404493.77</v>
      </c>
      <c r="G21" s="85">
        <f t="shared" si="0"/>
        <v>96</v>
      </c>
      <c r="H21" s="67"/>
    </row>
    <row r="22" spans="2:9" s="68" customFormat="1" ht="29.25" customHeight="1" x14ac:dyDescent="0.25">
      <c r="B22" s="82" t="s">
        <v>28433</v>
      </c>
      <c r="C22" s="83">
        <v>44362</v>
      </c>
      <c r="D22" s="84" t="s">
        <v>28434</v>
      </c>
      <c r="E22" s="84" t="s">
        <v>28435</v>
      </c>
      <c r="F22" s="84">
        <v>8761.5</v>
      </c>
      <c r="G22" s="85">
        <f t="shared" si="0"/>
        <v>77</v>
      </c>
    </row>
    <row r="23" spans="2:9" s="68" customFormat="1" ht="42" customHeight="1" x14ac:dyDescent="0.25">
      <c r="B23" s="82" t="s">
        <v>28425</v>
      </c>
      <c r="C23" s="83">
        <v>44371</v>
      </c>
      <c r="D23" s="84" t="s">
        <v>28426</v>
      </c>
      <c r="E23" s="84" t="s">
        <v>28427</v>
      </c>
      <c r="F23" s="84">
        <v>5586.88</v>
      </c>
      <c r="G23" s="85">
        <f t="shared" si="0"/>
        <v>68</v>
      </c>
    </row>
    <row r="24" spans="2:9" s="68" customFormat="1" ht="37.5" customHeight="1" x14ac:dyDescent="0.25">
      <c r="B24" s="82" t="s">
        <v>204</v>
      </c>
      <c r="C24" s="83">
        <v>44371</v>
      </c>
      <c r="D24" s="84" t="s">
        <v>28428</v>
      </c>
      <c r="E24" s="84" t="s">
        <v>28429</v>
      </c>
      <c r="F24" s="84">
        <v>44250</v>
      </c>
      <c r="G24" s="85">
        <f t="shared" si="0"/>
        <v>68</v>
      </c>
    </row>
    <row r="25" spans="2:9" s="68" customFormat="1" ht="39.75" customHeight="1" x14ac:dyDescent="0.25">
      <c r="B25" s="82" t="s">
        <v>28430</v>
      </c>
      <c r="C25" s="83">
        <v>44375</v>
      </c>
      <c r="D25" s="84" t="s">
        <v>28432</v>
      </c>
      <c r="E25" s="84" t="s">
        <v>28431</v>
      </c>
      <c r="F25" s="84">
        <v>163134.28</v>
      </c>
      <c r="G25" s="85">
        <f t="shared" si="0"/>
        <v>64</v>
      </c>
    </row>
    <row r="26" spans="2:9" s="68" customFormat="1" ht="47.25" customHeight="1" x14ac:dyDescent="0.25">
      <c r="B26" s="82" t="s">
        <v>28442</v>
      </c>
      <c r="C26" s="83">
        <v>44378</v>
      </c>
      <c r="D26" s="84" t="s">
        <v>28443</v>
      </c>
      <c r="E26" s="84" t="s">
        <v>28444</v>
      </c>
      <c r="F26" s="84">
        <v>101477.73</v>
      </c>
      <c r="G26" s="85">
        <f t="shared" ref="G26:G32" si="1">$G$6-C26</f>
        <v>61</v>
      </c>
    </row>
    <row r="27" spans="2:9" s="68" customFormat="1" ht="39.75" customHeight="1" x14ac:dyDescent="0.25">
      <c r="B27" s="82" t="s">
        <v>28451</v>
      </c>
      <c r="C27" s="83">
        <v>44378</v>
      </c>
      <c r="D27" s="84" t="s">
        <v>28452</v>
      </c>
      <c r="E27" s="84" t="s">
        <v>28454</v>
      </c>
      <c r="F27" s="84">
        <v>21143.74</v>
      </c>
      <c r="G27" s="85">
        <f t="shared" si="1"/>
        <v>61</v>
      </c>
    </row>
    <row r="28" spans="2:9" s="68" customFormat="1" ht="42" customHeight="1" x14ac:dyDescent="0.25">
      <c r="B28" s="82" t="s">
        <v>28453</v>
      </c>
      <c r="C28" s="83">
        <v>44378</v>
      </c>
      <c r="D28" s="84" t="s">
        <v>28452</v>
      </c>
      <c r="E28" s="84" t="s">
        <v>28462</v>
      </c>
      <c r="F28" s="84">
        <v>41224.92</v>
      </c>
      <c r="G28" s="85">
        <f t="shared" si="1"/>
        <v>61</v>
      </c>
    </row>
    <row r="29" spans="2:9" s="68" customFormat="1" ht="45" customHeight="1" x14ac:dyDescent="0.25">
      <c r="B29" s="82" t="s">
        <v>28442</v>
      </c>
      <c r="C29" s="83">
        <v>44384</v>
      </c>
      <c r="D29" s="84" t="s">
        <v>28450</v>
      </c>
      <c r="E29" s="84" t="s">
        <v>28463</v>
      </c>
      <c r="F29" s="84">
        <v>71071.399999999994</v>
      </c>
      <c r="G29" s="85">
        <f t="shared" si="1"/>
        <v>55</v>
      </c>
    </row>
    <row r="30" spans="2:9" s="68" customFormat="1" ht="37.5" customHeight="1" x14ac:dyDescent="0.25">
      <c r="B30" s="82" t="s">
        <v>28475</v>
      </c>
      <c r="C30" s="83">
        <v>44384</v>
      </c>
      <c r="D30" s="84" t="s">
        <v>28450</v>
      </c>
      <c r="E30" s="84" t="s">
        <v>28476</v>
      </c>
      <c r="F30" s="84">
        <v>9994.6</v>
      </c>
      <c r="G30" s="85">
        <f>$G$6-C30</f>
        <v>55</v>
      </c>
    </row>
    <row r="31" spans="2:9" s="68" customFormat="1" ht="37.5" customHeight="1" x14ac:dyDescent="0.25">
      <c r="B31" s="82" t="s">
        <v>43</v>
      </c>
      <c r="C31" s="83">
        <v>44386</v>
      </c>
      <c r="D31" s="84" t="s">
        <v>28464</v>
      </c>
      <c r="E31" s="84" t="s">
        <v>28456</v>
      </c>
      <c r="F31" s="84">
        <v>70918</v>
      </c>
      <c r="G31" s="85">
        <f t="shared" si="1"/>
        <v>53</v>
      </c>
    </row>
    <row r="32" spans="2:9" s="68" customFormat="1" ht="37.5" customHeight="1" x14ac:dyDescent="0.25">
      <c r="B32" s="82" t="s">
        <v>1543</v>
      </c>
      <c r="C32" s="83">
        <v>44386</v>
      </c>
      <c r="D32" s="84" t="s">
        <v>28464</v>
      </c>
      <c r="E32" s="84" t="s">
        <v>28457</v>
      </c>
      <c r="F32" s="84">
        <v>130862</v>
      </c>
      <c r="G32" s="85">
        <f t="shared" si="1"/>
        <v>53</v>
      </c>
    </row>
    <row r="33" spans="2:10" s="68" customFormat="1" ht="37.5" customHeight="1" x14ac:dyDescent="0.25">
      <c r="B33" s="82" t="s">
        <v>28439</v>
      </c>
      <c r="C33" s="83">
        <v>44389</v>
      </c>
      <c r="D33" s="84" t="s">
        <v>28440</v>
      </c>
      <c r="E33" s="84" t="s">
        <v>28441</v>
      </c>
      <c r="F33" s="84">
        <v>7080</v>
      </c>
      <c r="G33" s="85">
        <f t="shared" si="0"/>
        <v>50</v>
      </c>
    </row>
    <row r="34" spans="2:10" s="68" customFormat="1" ht="37.5" customHeight="1" x14ac:dyDescent="0.25">
      <c r="B34" s="82" t="s">
        <v>838</v>
      </c>
      <c r="C34" s="83">
        <v>44386</v>
      </c>
      <c r="D34" s="84" t="s">
        <v>28449</v>
      </c>
      <c r="E34" s="84" t="s">
        <v>28458</v>
      </c>
      <c r="F34" s="84">
        <v>97232</v>
      </c>
      <c r="G34" s="85">
        <f t="shared" si="0"/>
        <v>53</v>
      </c>
    </row>
    <row r="35" spans="2:10" s="68" customFormat="1" ht="37.5" customHeight="1" x14ac:dyDescent="0.25">
      <c r="B35" s="82" t="s">
        <v>28455</v>
      </c>
      <c r="C35" s="83">
        <v>44391</v>
      </c>
      <c r="D35" s="84" t="s">
        <v>28452</v>
      </c>
      <c r="E35" s="84" t="s">
        <v>28461</v>
      </c>
      <c r="F35" s="84">
        <v>25355.360000000001</v>
      </c>
      <c r="G35" s="85">
        <f t="shared" si="0"/>
        <v>48</v>
      </c>
    </row>
    <row r="36" spans="2:10" s="68" customFormat="1" ht="37.5" customHeight="1" x14ac:dyDescent="0.25">
      <c r="B36" s="82" t="s">
        <v>28471</v>
      </c>
      <c r="C36" s="83">
        <v>44394</v>
      </c>
      <c r="D36" s="84" t="s">
        <v>28467</v>
      </c>
      <c r="E36" s="84" t="s">
        <v>28472</v>
      </c>
      <c r="F36" s="84">
        <v>4476812.43</v>
      </c>
      <c r="G36" s="85">
        <f>+G6-C36</f>
        <v>45</v>
      </c>
    </row>
    <row r="37" spans="2:10" s="68" customFormat="1" ht="37.5" customHeight="1" x14ac:dyDescent="0.25">
      <c r="B37" s="82" t="s">
        <v>277</v>
      </c>
      <c r="C37" s="83">
        <v>44400</v>
      </c>
      <c r="D37" s="84" t="s">
        <v>28464</v>
      </c>
      <c r="E37" s="84" t="s">
        <v>28465</v>
      </c>
      <c r="F37" s="84">
        <v>14160</v>
      </c>
      <c r="G37" s="85">
        <f t="shared" si="0"/>
        <v>39</v>
      </c>
    </row>
    <row r="38" spans="2:10" s="68" customFormat="1" ht="37.5" customHeight="1" x14ac:dyDescent="0.25">
      <c r="B38" s="82" t="s">
        <v>28447</v>
      </c>
      <c r="C38" s="83">
        <v>44403</v>
      </c>
      <c r="D38" s="84" t="s">
        <v>28466</v>
      </c>
      <c r="E38" s="84" t="s">
        <v>28448</v>
      </c>
      <c r="F38" s="84">
        <v>117697.92</v>
      </c>
      <c r="G38" s="85">
        <f t="shared" si="0"/>
        <v>36</v>
      </c>
    </row>
    <row r="39" spans="2:10" s="68" customFormat="1" ht="37.5" customHeight="1" x14ac:dyDescent="0.25">
      <c r="B39" s="82" t="s">
        <v>1543</v>
      </c>
      <c r="C39" s="83">
        <v>44407</v>
      </c>
      <c r="D39" s="84" t="s">
        <v>28445</v>
      </c>
      <c r="E39" s="84" t="s">
        <v>28446</v>
      </c>
      <c r="F39" s="84">
        <v>85550</v>
      </c>
      <c r="G39" s="85">
        <f>$G$6-C39</f>
        <v>32</v>
      </c>
    </row>
    <row r="40" spans="2:10" s="68" customFormat="1" ht="37.5" customHeight="1" thickBot="1" x14ac:dyDescent="0.3">
      <c r="B40" s="82" t="s">
        <v>28468</v>
      </c>
      <c r="C40" s="83">
        <v>44426</v>
      </c>
      <c r="D40" s="84" t="s">
        <v>28469</v>
      </c>
      <c r="E40" s="84" t="s">
        <v>28470</v>
      </c>
      <c r="F40" s="84">
        <v>33040</v>
      </c>
      <c r="G40" s="85">
        <f>+G6-C40</f>
        <v>13</v>
      </c>
    </row>
    <row r="41" spans="2:10" ht="38.25" customHeight="1" thickBot="1" x14ac:dyDescent="0.3">
      <c r="B41" s="102" t="s">
        <v>28402</v>
      </c>
      <c r="C41" s="103"/>
      <c r="D41" s="103"/>
      <c r="E41" s="104"/>
      <c r="F41" s="69">
        <f>SUM(F7:F40)</f>
        <v>51659709.180000015</v>
      </c>
      <c r="J41" s="72"/>
    </row>
    <row r="46" spans="2:10" x14ac:dyDescent="0.25">
      <c r="C46" s="94"/>
      <c r="D46" s="94"/>
      <c r="E46" s="94"/>
    </row>
    <row r="48" spans="2:10" x14ac:dyDescent="0.25">
      <c r="D48" s="95" t="s">
        <v>28477</v>
      </c>
      <c r="E48" s="95"/>
      <c r="F48" s="95" t="s">
        <v>28478</v>
      </c>
    </row>
    <row r="49" spans="4:6" x14ac:dyDescent="0.25">
      <c r="D49" s="96" t="s">
        <v>28482</v>
      </c>
      <c r="E49" s="96"/>
      <c r="F49" s="96" t="s">
        <v>28479</v>
      </c>
    </row>
    <row r="50" spans="4:6" x14ac:dyDescent="0.25">
      <c r="D50" s="97" t="s">
        <v>28483</v>
      </c>
      <c r="E50" s="97"/>
      <c r="F50" s="97" t="s">
        <v>28480</v>
      </c>
    </row>
  </sheetData>
  <autoFilter ref="B6:G6" xr:uid="{00000000-0009-0000-0000-000001000000}"/>
  <mergeCells count="5">
    <mergeCell ref="B1:F1"/>
    <mergeCell ref="G1:M2"/>
    <mergeCell ref="B41:E41"/>
    <mergeCell ref="B4:F4"/>
    <mergeCell ref="D5:F5"/>
  </mergeCells>
  <phoneticPr fontId="0" type="noConversion"/>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E24" sqref="E24"/>
    </sheetView>
  </sheetViews>
  <sheetFormatPr baseColWidth="10" defaultColWidth="11.5703125" defaultRowHeight="12.75" x14ac:dyDescent="0.2"/>
  <cols>
    <col min="1" max="1" width="11.5703125" style="42"/>
    <col min="2" max="2" width="18.710937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108" t="s">
        <v>907</v>
      </c>
      <c r="B1" s="109"/>
      <c r="C1" s="109"/>
      <c r="D1" s="109"/>
      <c r="E1" s="109"/>
      <c r="F1" s="109"/>
      <c r="G1" s="110"/>
    </row>
    <row r="2" spans="1:7" ht="3.6" customHeight="1" x14ac:dyDescent="0.25">
      <c r="A2" s="111"/>
      <c r="B2" s="112"/>
      <c r="C2" s="112"/>
      <c r="D2" s="112"/>
      <c r="E2" s="112"/>
      <c r="F2" s="112"/>
      <c r="G2" s="113"/>
    </row>
    <row r="3" spans="1:7" ht="15" x14ac:dyDescent="0.2">
      <c r="A3" s="114" t="s">
        <v>28391</v>
      </c>
      <c r="B3" s="115"/>
      <c r="C3" s="115"/>
      <c r="D3" s="115"/>
      <c r="E3" s="115"/>
      <c r="F3" s="115"/>
      <c r="G3" s="116"/>
    </row>
    <row r="4" spans="1:7" ht="15" x14ac:dyDescent="0.25">
      <c r="A4" s="29"/>
      <c r="D4" s="45" t="s">
        <v>28392</v>
      </c>
      <c r="F4" s="30"/>
      <c r="G4" s="44"/>
    </row>
    <row r="5" spans="1:7" ht="15" x14ac:dyDescent="0.25">
      <c r="A5" s="117" t="s">
        <v>28473</v>
      </c>
      <c r="B5" s="118"/>
      <c r="C5" s="118"/>
      <c r="D5" s="118"/>
      <c r="E5" s="118"/>
      <c r="F5" s="118"/>
      <c r="G5" s="119"/>
    </row>
    <row r="6" spans="1:7" x14ac:dyDescent="0.2">
      <c r="A6" s="43"/>
      <c r="E6" s="46"/>
      <c r="G6" s="44"/>
    </row>
    <row r="7" spans="1:7" x14ac:dyDescent="0.2">
      <c r="A7" s="43"/>
      <c r="E7" s="46"/>
      <c r="G7" s="44"/>
    </row>
    <row r="8" spans="1:7" x14ac:dyDescent="0.2">
      <c r="A8" s="33" t="s">
        <v>910</v>
      </c>
      <c r="C8" s="47">
        <f>+'AGOSTO 2021'!F41</f>
        <v>51659709.180000015</v>
      </c>
      <c r="E8" s="46"/>
      <c r="G8" s="44"/>
    </row>
    <row r="9" spans="1:7" ht="15" x14ac:dyDescent="0.25">
      <c r="A9" s="33" t="s">
        <v>911</v>
      </c>
      <c r="C9" s="35"/>
      <c r="D9" s="48"/>
      <c r="E9" s="46"/>
      <c r="G9" s="44"/>
    </row>
    <row r="10" spans="1:7" x14ac:dyDescent="0.2">
      <c r="A10" s="33" t="s">
        <v>912</v>
      </c>
      <c r="C10" s="71">
        <f>+[1]RESUMEN!$C$8</f>
        <v>47149856.750000015</v>
      </c>
      <c r="E10" s="46"/>
      <c r="G10" s="44"/>
    </row>
    <row r="11" spans="1:7" x14ac:dyDescent="0.2">
      <c r="A11" s="43"/>
      <c r="E11" s="46"/>
      <c r="G11" s="44"/>
    </row>
    <row r="12" spans="1:7" x14ac:dyDescent="0.2">
      <c r="A12" s="33" t="s">
        <v>913</v>
      </c>
      <c r="C12" s="49">
        <f>+C8-C10</f>
        <v>4509852.43</v>
      </c>
      <c r="E12" s="46"/>
      <c r="G12" s="44"/>
    </row>
    <row r="13" spans="1:7" x14ac:dyDescent="0.2">
      <c r="A13" s="33"/>
      <c r="E13" s="70"/>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0"/>
      <c r="C17" s="38" t="s">
        <v>916</v>
      </c>
      <c r="D17" s="39"/>
      <c r="E17" s="46"/>
      <c r="G17" s="44"/>
    </row>
    <row r="18" spans="1:7" x14ac:dyDescent="0.2">
      <c r="A18" s="33"/>
      <c r="E18" s="46"/>
      <c r="G18" s="44"/>
    </row>
    <row r="19" spans="1:7" ht="15" x14ac:dyDescent="0.25">
      <c r="A19" s="33" t="s">
        <v>917</v>
      </c>
      <c r="B19" s="51" t="e">
        <f>+Hoja2!C5</f>
        <v>#REF!</v>
      </c>
      <c r="C19" s="30" t="s">
        <v>918</v>
      </c>
      <c r="D19" s="51" t="e">
        <f>+Hoja2!C13</f>
        <v>#REF!</v>
      </c>
      <c r="E19" s="41" t="s">
        <v>919</v>
      </c>
      <c r="F19" s="51" t="e">
        <f>+Hoja2!C17</f>
        <v>#REF!</v>
      </c>
      <c r="G19" s="44"/>
    </row>
    <row r="20" spans="1:7" x14ac:dyDescent="0.2">
      <c r="A20" s="33"/>
      <c r="E20" s="46"/>
      <c r="G20" s="44"/>
    </row>
    <row r="21" spans="1:7" ht="15" x14ac:dyDescent="0.25">
      <c r="A21" s="33" t="s">
        <v>920</v>
      </c>
      <c r="B21" s="51" t="e">
        <f>+Hoja2!C20</f>
        <v>#REF!</v>
      </c>
      <c r="C21" s="30" t="s">
        <v>921</v>
      </c>
      <c r="D21" s="51" t="e">
        <f>+Hoja2!C32</f>
        <v>#REF!</v>
      </c>
      <c r="E21" s="46"/>
      <c r="F21" s="52" t="e">
        <f>+C8-B19-D19-F19-B21-D21</f>
        <v>#REF!</v>
      </c>
      <c r="G21" s="44"/>
    </row>
    <row r="22" spans="1:7" x14ac:dyDescent="0.2">
      <c r="A22" s="43"/>
      <c r="E22" s="46"/>
      <c r="F22" s="48"/>
      <c r="G22" s="44"/>
    </row>
    <row r="23" spans="1:7" ht="13.5" thickBot="1" x14ac:dyDescent="0.25">
      <c r="A23" s="120" t="s">
        <v>922</v>
      </c>
      <c r="B23" s="121"/>
      <c r="C23" s="121"/>
      <c r="D23" s="121"/>
      <c r="E23" s="121"/>
      <c r="F23" s="121"/>
      <c r="G23" s="122"/>
    </row>
    <row r="24" spans="1:7" ht="13.5" thickTop="1" x14ac:dyDescent="0.2"/>
    <row r="26" spans="1:7" x14ac:dyDescent="0.2">
      <c r="E26" s="48"/>
    </row>
    <row r="27" spans="1:7" x14ac:dyDescent="0.2">
      <c r="E27" s="48"/>
      <c r="F27" s="53"/>
      <c r="G27" s="53"/>
    </row>
    <row r="28" spans="1:7" x14ac:dyDescent="0.2">
      <c r="E28" s="54"/>
      <c r="G28" s="53"/>
    </row>
    <row r="30" spans="1:7" x14ac:dyDescent="0.2">
      <c r="E30" s="48"/>
    </row>
  </sheetData>
  <mergeCells count="5">
    <mergeCell ref="A1:G1"/>
    <mergeCell ref="A2:G2"/>
    <mergeCell ref="A3:G3"/>
    <mergeCell ref="A5:G5"/>
    <mergeCell ref="A23:G2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33"/>
  <sheetViews>
    <sheetView workbookViewId="0">
      <selection activeCell="D41" sqref="D41"/>
    </sheetView>
  </sheetViews>
  <sheetFormatPr baseColWidth="10" defaultRowHeight="12.75" x14ac:dyDescent="0.2"/>
  <cols>
    <col min="1" max="1" width="15.28515625" bestFit="1" customWidth="1"/>
    <col min="2" max="2" width="12" bestFit="1" customWidth="1"/>
    <col min="3" max="3" width="17.5703125" bestFit="1" customWidth="1"/>
  </cols>
  <sheetData>
    <row r="3" spans="1:3" x14ac:dyDescent="0.2">
      <c r="A3" s="55" t="s">
        <v>28405</v>
      </c>
      <c r="B3" s="56"/>
    </row>
    <row r="4" spans="1:3" x14ac:dyDescent="0.2">
      <c r="A4" s="55" t="s">
        <v>28474</v>
      </c>
      <c r="B4" s="56" t="s">
        <v>28406</v>
      </c>
    </row>
    <row r="5" spans="1:3" x14ac:dyDescent="0.2">
      <c r="A5" s="86">
        <v>13</v>
      </c>
      <c r="B5" s="87">
        <v>33040</v>
      </c>
      <c r="C5" s="88" t="e">
        <f>+GETPIVOTDATA("VALOR",$A$3,"31-Aug-21",13)</f>
        <v>#REF!</v>
      </c>
    </row>
    <row r="6" spans="1:3" x14ac:dyDescent="0.2">
      <c r="A6" s="75">
        <v>32</v>
      </c>
      <c r="B6" s="76">
        <v>85550</v>
      </c>
    </row>
    <row r="7" spans="1:3" x14ac:dyDescent="0.2">
      <c r="A7" s="75">
        <v>36</v>
      </c>
      <c r="B7" s="76">
        <v>117697.92</v>
      </c>
    </row>
    <row r="8" spans="1:3" x14ac:dyDescent="0.2">
      <c r="A8" s="75">
        <v>39</v>
      </c>
      <c r="B8" s="76">
        <v>14160</v>
      </c>
    </row>
    <row r="9" spans="1:3" x14ac:dyDescent="0.2">
      <c r="A9" s="75">
        <v>45</v>
      </c>
      <c r="B9" s="76">
        <v>4476812.43</v>
      </c>
    </row>
    <row r="10" spans="1:3" x14ac:dyDescent="0.2">
      <c r="A10" s="75">
        <v>48</v>
      </c>
      <c r="B10" s="76">
        <v>25355.360000000001</v>
      </c>
    </row>
    <row r="11" spans="1:3" x14ac:dyDescent="0.2">
      <c r="A11" s="75">
        <v>50</v>
      </c>
      <c r="B11" s="76">
        <v>7080</v>
      </c>
    </row>
    <row r="12" spans="1:3" x14ac:dyDescent="0.2">
      <c r="A12" s="75">
        <v>53</v>
      </c>
      <c r="B12" s="76">
        <v>299012</v>
      </c>
    </row>
    <row r="13" spans="1:3" x14ac:dyDescent="0.2">
      <c r="A13" s="75">
        <v>55</v>
      </c>
      <c r="B13" s="76">
        <v>81066</v>
      </c>
      <c r="C13" s="77" t="e">
        <f>+GETPIVOTDATA("VALOR",$A$3,"31-Aug-21",32)+GETPIVOTDATA("VALOR",$A$3,"31-Aug-21",36)+GETPIVOTDATA("VALOR",$A$3,"31-Aug-21",39)+GETPIVOTDATA("VALOR",$A$3,"31-Aug-21",45)+GETPIVOTDATA("VALOR",$A$3,"31-Aug-21",48)+GETPIVOTDATA("VALOR",$A$3,"31-Aug-21",50)+GETPIVOTDATA("VALOR",$A$3,"31-Aug-21",53)+GETPIVOTDATA("VALOR",$A$3,"31-Aug-21",55)</f>
        <v>#REF!</v>
      </c>
    </row>
    <row r="14" spans="1:3" x14ac:dyDescent="0.2">
      <c r="A14" s="78">
        <v>61</v>
      </c>
      <c r="B14" s="79">
        <v>163846.39000000001</v>
      </c>
    </row>
    <row r="15" spans="1:3" x14ac:dyDescent="0.2">
      <c r="A15" s="78">
        <v>64</v>
      </c>
      <c r="B15" s="79">
        <v>163134.28</v>
      </c>
    </row>
    <row r="16" spans="1:3" x14ac:dyDescent="0.2">
      <c r="A16" s="78">
        <v>68</v>
      </c>
      <c r="B16" s="79">
        <v>49836.88</v>
      </c>
    </row>
    <row r="17" spans="1:3" x14ac:dyDescent="0.2">
      <c r="A17" s="78">
        <v>77</v>
      </c>
      <c r="B17" s="79">
        <v>8761.5</v>
      </c>
      <c r="C17" s="80" t="e">
        <f>+GETPIVOTDATA("VALOR",$A$3,"31-Aug-21",61)+GETPIVOTDATA("VALOR",$A$3,"31-Aug-21",64)+GETPIVOTDATA("VALOR",$A$3,"31-Aug-21",68)+GETPIVOTDATA("VALOR",$A$3,"31-Aug-21",77)</f>
        <v>#REF!</v>
      </c>
    </row>
    <row r="18" spans="1:3" x14ac:dyDescent="0.2">
      <c r="A18" s="73">
        <v>96</v>
      </c>
      <c r="B18" s="74">
        <v>1404493.77</v>
      </c>
    </row>
    <row r="19" spans="1:3" x14ac:dyDescent="0.2">
      <c r="A19" s="73">
        <v>99</v>
      </c>
      <c r="B19" s="74">
        <v>542387</v>
      </c>
    </row>
    <row r="20" spans="1:3" x14ac:dyDescent="0.2">
      <c r="A20" s="73">
        <v>119</v>
      </c>
      <c r="B20" s="74">
        <v>2335086.56</v>
      </c>
      <c r="C20" s="81" t="e">
        <f>+GETPIVOTDATA("VALOR",$A$3,"31-Aug-21",96)+GETPIVOTDATA("VALOR",$A$3,"31-Aug-21",99)+GETPIVOTDATA("VALOR",$A$3,"31-Aug-21",119)</f>
        <v>#REF!</v>
      </c>
    </row>
    <row r="21" spans="1:3" x14ac:dyDescent="0.2">
      <c r="A21" s="89">
        <v>139</v>
      </c>
      <c r="B21" s="90">
        <v>65018</v>
      </c>
    </row>
    <row r="22" spans="1:3" x14ac:dyDescent="0.2">
      <c r="A22" s="89">
        <v>228</v>
      </c>
      <c r="B22" s="90">
        <v>8322941.3899999997</v>
      </c>
    </row>
    <row r="23" spans="1:3" x14ac:dyDescent="0.2">
      <c r="A23" s="89">
        <v>236</v>
      </c>
      <c r="B23" s="90">
        <v>76700</v>
      </c>
    </row>
    <row r="24" spans="1:3" x14ac:dyDescent="0.2">
      <c r="A24" s="89">
        <v>244</v>
      </c>
      <c r="B24" s="90">
        <v>36580</v>
      </c>
    </row>
    <row r="25" spans="1:3" x14ac:dyDescent="0.2">
      <c r="A25" s="89">
        <v>264</v>
      </c>
      <c r="B25" s="90">
        <v>3421.1</v>
      </c>
    </row>
    <row r="26" spans="1:3" x14ac:dyDescent="0.2">
      <c r="A26" s="89">
        <v>270</v>
      </c>
      <c r="B26" s="90">
        <v>3578570.46</v>
      </c>
    </row>
    <row r="27" spans="1:3" x14ac:dyDescent="0.2">
      <c r="A27" s="89">
        <v>271</v>
      </c>
      <c r="B27" s="90">
        <v>19386772.190000001</v>
      </c>
    </row>
    <row r="28" spans="1:3" x14ac:dyDescent="0.2">
      <c r="A28" s="89">
        <v>389</v>
      </c>
      <c r="B28" s="90">
        <v>550000.01</v>
      </c>
    </row>
    <row r="29" spans="1:3" x14ac:dyDescent="0.2">
      <c r="A29" s="89">
        <v>407</v>
      </c>
      <c r="B29" s="90">
        <v>574960.27</v>
      </c>
    </row>
    <row r="30" spans="1:3" x14ac:dyDescent="0.2">
      <c r="A30" s="89">
        <v>410</v>
      </c>
      <c r="B30" s="90">
        <v>5490417.7800000003</v>
      </c>
    </row>
    <row r="31" spans="1:3" x14ac:dyDescent="0.2">
      <c r="A31" s="89">
        <v>498</v>
      </c>
      <c r="B31" s="90">
        <v>980940.03</v>
      </c>
    </row>
    <row r="32" spans="1:3" x14ac:dyDescent="0.2">
      <c r="A32" s="89">
        <v>576</v>
      </c>
      <c r="B32" s="90">
        <v>2786067.86</v>
      </c>
      <c r="C32" s="91" t="e">
        <f>+GETPIVOTDATA("VALOR",$A$3,"31-Aug-21",139)+GETPIVOTDATA("VALOR",$A$3,"31-Aug-21",228)+GETPIVOTDATA("VALOR",$A$3,"31-Aug-21",236)+GETPIVOTDATA("VALOR",$A$3,"31-Aug-21",244)+GETPIVOTDATA("VALOR",$A$3,"31-Aug-21",264)+GETPIVOTDATA("VALOR",$A$3,"31-Aug-21",270)+GETPIVOTDATA("VALOR",$A$3,"31-Aug-21",271)+GETPIVOTDATA("VALOR",$A$3,"31-Aug-21",389)+GETPIVOTDATA("VALOR",$A$3,"31-Aug-21",407)+GETPIVOTDATA("VALOR",$A$3,"31-Aug-21",410)+GETPIVOTDATA("VALOR",$A$3,"31-Aug-21",498)+GETPIVOTDATA("VALOR",$A$3,"31-Aug-21",576)</f>
        <v>#REF!</v>
      </c>
    </row>
    <row r="33" spans="1:2" x14ac:dyDescent="0.2">
      <c r="A33" s="57" t="s">
        <v>28404</v>
      </c>
      <c r="B33" s="58">
        <v>51659709.180000007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8" t="s">
        <v>907</v>
      </c>
      <c r="B3" s="109"/>
      <c r="C3" s="109"/>
      <c r="D3" s="109"/>
      <c r="E3" s="109"/>
      <c r="F3" s="109"/>
      <c r="G3" s="110"/>
    </row>
    <row r="4" spans="1:9" ht="15.75" x14ac:dyDescent="0.25">
      <c r="A4" s="26"/>
      <c r="C4" s="28"/>
      <c r="G4" s="27"/>
    </row>
    <row r="5" spans="1:9" ht="15.75" x14ac:dyDescent="0.25">
      <c r="A5" s="111" t="s">
        <v>908</v>
      </c>
      <c r="B5" s="112"/>
      <c r="C5" s="112"/>
      <c r="D5" s="112"/>
      <c r="E5" s="112"/>
      <c r="F5" s="112"/>
      <c r="G5" s="113"/>
    </row>
    <row r="6" spans="1:9" ht="15" x14ac:dyDescent="0.2">
      <c r="A6" s="123" t="s">
        <v>909</v>
      </c>
      <c r="B6" s="115"/>
      <c r="C6" s="115"/>
      <c r="D6" s="115"/>
      <c r="E6" s="115"/>
      <c r="F6" s="115"/>
      <c r="G6" s="116"/>
    </row>
    <row r="7" spans="1:9" ht="15" x14ac:dyDescent="0.25">
      <c r="A7" s="29"/>
      <c r="F7" s="30"/>
      <c r="G7" s="27"/>
      <c r="I7" s="31"/>
    </row>
    <row r="8" spans="1:9" ht="15" x14ac:dyDescent="0.25">
      <c r="A8" s="117" t="s">
        <v>923</v>
      </c>
      <c r="B8" s="118"/>
      <c r="C8" s="118"/>
      <c r="D8" s="118"/>
      <c r="E8" s="118"/>
      <c r="F8" s="118"/>
      <c r="G8" s="119"/>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20" t="s">
        <v>922</v>
      </c>
      <c r="B26" s="121"/>
      <c r="C26" s="121"/>
      <c r="D26" s="121"/>
      <c r="E26" s="121"/>
      <c r="F26" s="121"/>
      <c r="G26" s="122"/>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13ECF4-088B-45D9-8078-442DFF13ED63}">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2.xml><?xml version="1.0" encoding="utf-8"?>
<ds:datastoreItem xmlns:ds="http://schemas.openxmlformats.org/officeDocument/2006/customXml" ds:itemID="{6DD8EF7B-E8C3-4E22-A2F3-D217C4A116FB}"/>
</file>

<file path=customXml/itemProps3.xml><?xml version="1.0" encoding="utf-8"?>
<ds:datastoreItem xmlns:ds="http://schemas.openxmlformats.org/officeDocument/2006/customXml" ds:itemID="{B039C70B-AAAC-4C6F-8BF8-AEB89E25F6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SaldoFacturasPendientesAntigued</vt:lpstr>
      <vt:lpstr>AGOSTO 2021</vt:lpstr>
      <vt:lpstr>RESUMEN</vt:lpstr>
      <vt:lpstr>Hoja2</vt:lpstr>
      <vt:lpstr>INFORME</vt:lpstr>
      <vt:lpstr>'AGOSTO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