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32" documentId="8_{7870EA3D-7FC6-4070-9F79-0B64851A1AF1}" xr6:coauthVersionLast="47" xr6:coauthVersionMax="47" xr10:uidLastSave="{0FB66FA4-8EEB-48A0-A2C4-3A06D2EA3E69}"/>
  <bookViews>
    <workbookView minimized="1" xWindow="1170" yWindow="1170" windowWidth="12075" windowHeight="13980" firstSheet="1" activeTab="1" xr2:uid="{00000000-000D-0000-FFFF-FFFF00000000}"/>
  </bookViews>
  <sheets>
    <sheet name="SaldoFacturasPendientesAntigued" sheetId="1" state="hidden" r:id="rId1"/>
    <sheet name="MARZO 2021" sheetId="2" r:id="rId2"/>
    <sheet name="RESUMEN" sheetId="5" r:id="rId3"/>
    <sheet name="Hoja1" sheetId="37" r:id="rId4"/>
    <sheet name="INFORME" sheetId="3" state="hidden" r:id="rId5"/>
  </sheets>
  <definedNames>
    <definedName name="_xlnm._FilterDatabase" localSheetId="1" hidden="1">'MARZO 2021'!$B$6:$G$6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8" i="37"/>
  <c r="C9" i="37"/>
  <c r="C10" i="37"/>
  <c r="C11" i="37"/>
  <c r="C14" i="37"/>
  <c r="C10" i="5"/>
  <c r="B19" i="5"/>
  <c r="D19" i="5"/>
  <c r="F19" i="5"/>
  <c r="B21" i="5"/>
  <c r="D21" i="5"/>
  <c r="G7" i="2"/>
  <c r="G8" i="2"/>
  <c r="G9" i="2"/>
  <c r="G10" i="2"/>
  <c r="G11" i="2"/>
  <c r="G12" i="2"/>
  <c r="G13" i="2"/>
  <c r="G14" i="2"/>
  <c r="G15" i="2"/>
  <c r="G16" i="2"/>
  <c r="G17" i="2"/>
  <c r="G18" i="2"/>
  <c r="G19" i="2"/>
  <c r="G20" i="2"/>
  <c r="G21" i="2"/>
  <c r="G22" i="2"/>
  <c r="F23" i="2"/>
  <c r="C8" i="5" s="1"/>
  <c r="C9" i="5" s="1"/>
  <c r="C12" i="5" s="1"/>
  <c r="G9867" i="1"/>
  <c r="H9867" i="1"/>
  <c r="I9867" i="1"/>
  <c r="J9867" i="1"/>
  <c r="K9867" i="1"/>
  <c r="L9867" i="1"/>
  <c r="F21" i="5" l="1"/>
</calcChain>
</file>

<file path=xl/sharedStrings.xml><?xml version="1.0" encoding="utf-8"?>
<sst xmlns="http://schemas.openxmlformats.org/spreadsheetml/2006/main" count="39566" uniqueCount="28443">
  <si>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</si>
  <si>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</si>
  <si>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</si>
  <si>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</si>
  <si>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</si>
  <si>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</si>
  <si>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</si>
  <si>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</si>
  <si>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</si>
  <si>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</si>
  <si>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</si>
  <si>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</si>
  <si>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</si>
  <si>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</si>
  <si>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</si>
  <si>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</si>
  <si>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</si>
  <si>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</si>
  <si>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</si>
  <si>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</si>
  <si>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</si>
  <si>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</si>
  <si>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</si>
  <si>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</si>
  <si>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</si>
  <si>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</si>
  <si>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</si>
  <si>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</si>
  <si>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</si>
  <si>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</si>
  <si>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</si>
  <si>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</si>
  <si>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</si>
  <si>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</si>
  <si>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</si>
  <si>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</si>
  <si>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</si>
  <si>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</si>
  <si>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</si>
  <si>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</si>
  <si>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</si>
  <si>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</si>
  <si>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</si>
  <si>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</si>
  <si>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</si>
  <si>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</si>
  <si>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</si>
  <si>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</si>
  <si>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</si>
  <si>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</si>
  <si>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</si>
  <si>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</si>
  <si>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</si>
  <si>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</si>
  <si>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</si>
  <si>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</si>
  <si>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</si>
  <si>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</si>
  <si>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</si>
  <si>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</si>
  <si>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</si>
  <si>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</si>
  <si>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</si>
  <si>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</si>
  <si>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</si>
  <si>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</si>
  <si>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</si>
  <si>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</si>
  <si>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</si>
  <si>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</si>
  <si>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</si>
  <si>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</si>
  <si>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</si>
  <si>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</si>
  <si>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</si>
  <si>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</si>
  <si>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</si>
  <si>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</si>
  <si>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</si>
  <si>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</si>
  <si>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</si>
  <si>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</si>
  <si>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</si>
  <si>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</si>
  <si>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</si>
  <si>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</si>
  <si>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</si>
  <si>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</si>
  <si>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</si>
  <si>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</si>
  <si>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</si>
  <si>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</si>
  <si>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</si>
  <si>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</si>
  <si>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</si>
  <si>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</si>
  <si>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</si>
  <si>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</si>
  <si>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</si>
  <si>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</si>
  <si>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</si>
  <si>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</si>
  <si>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</si>
  <si>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</si>
  <si>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</si>
  <si>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</si>
  <si>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</si>
  <si>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</si>
  <si>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</si>
  <si>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</si>
  <si>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</si>
  <si>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</si>
  <si>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</si>
  <si>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</si>
  <si>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</si>
  <si>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</si>
  <si>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</si>
  <si>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</si>
  <si>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</si>
  <si>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</si>
  <si>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</si>
  <si>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</si>
  <si>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</si>
  <si>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</si>
  <si>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</si>
  <si>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</si>
  <si>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</si>
  <si>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</si>
  <si>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</si>
  <si>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</si>
  <si>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</si>
  <si>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</si>
  <si>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</si>
  <si>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</si>
  <si>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</si>
  <si>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</si>
  <si>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</si>
  <si>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</si>
  <si>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</si>
  <si>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</si>
  <si>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</si>
  <si>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</si>
  <si>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</si>
  <si>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</si>
  <si>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</si>
  <si>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</si>
  <si>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</si>
  <si>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</si>
  <si>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</si>
  <si>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</si>
  <si>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</si>
  <si>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</si>
  <si>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</si>
  <si>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</si>
  <si>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</si>
  <si>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</si>
  <si>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</si>
  <si>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</si>
  <si>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</si>
  <si>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</si>
  <si>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</si>
  <si>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</si>
  <si>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</si>
  <si>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</si>
  <si>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</si>
  <si>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</si>
  <si>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</si>
  <si>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</si>
  <si>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</si>
  <si>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</si>
  <si>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</si>
  <si>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</si>
  <si>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</si>
  <si>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</si>
  <si>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</si>
  <si>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</si>
  <si>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</si>
  <si>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</si>
  <si>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</si>
  <si>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</si>
  <si>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</si>
  <si>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</si>
  <si>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</si>
  <si>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</si>
  <si>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</si>
  <si>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</si>
  <si>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</si>
  <si>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</si>
  <si>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</si>
  <si>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</si>
  <si>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</si>
  <si>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</si>
  <si>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</si>
  <si>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</si>
  <si>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</si>
  <si>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</si>
  <si>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</si>
  <si>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</si>
  <si>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</si>
  <si>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</si>
  <si>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</si>
  <si>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</si>
  <si>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</si>
  <si>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</si>
  <si>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</si>
  <si>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</si>
  <si>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</si>
  <si>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</si>
  <si>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</si>
  <si>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</si>
  <si>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</si>
  <si>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</si>
  <si>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</si>
  <si>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</si>
  <si>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</si>
  <si>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</si>
  <si>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</si>
  <si>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</si>
  <si>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</si>
  <si>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</si>
  <si>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</si>
  <si>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</si>
  <si>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</si>
  <si>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</si>
  <si>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</si>
  <si>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</si>
  <si>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</si>
  <si>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</si>
  <si>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</si>
  <si>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</si>
  <si>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</si>
  <si>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</si>
  <si>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</si>
  <si>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</si>
  <si>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</si>
  <si>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</si>
  <si>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</si>
  <si>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</si>
  <si>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</si>
  <si>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</si>
  <si>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</si>
  <si>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</si>
  <si>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</si>
  <si>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</si>
  <si>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</si>
  <si>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</si>
  <si>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</si>
  <si>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</si>
  <si>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</si>
  <si>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</si>
  <si>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</si>
  <si>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</si>
  <si>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</si>
  <si>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</si>
  <si>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</si>
  <si>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</si>
  <si>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</si>
  <si>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</si>
  <si>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</si>
  <si>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</si>
  <si>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</si>
  <si>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</si>
  <si>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</si>
  <si>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</si>
  <si>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</si>
  <si>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</si>
  <si>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</si>
  <si>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</si>
  <si>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</si>
  <si>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</si>
  <si>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</si>
  <si>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</si>
  <si>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</si>
  <si>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</si>
  <si>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</si>
  <si>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</si>
  <si>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</si>
  <si>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</si>
  <si>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</si>
  <si>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</si>
  <si>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</si>
  <si>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</si>
  <si>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</si>
  <si>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</si>
  <si>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</si>
  <si>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</si>
  <si>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</si>
  <si>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</si>
  <si>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</si>
  <si>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</si>
  <si>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</si>
  <si>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</si>
  <si>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</si>
  <si>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</si>
  <si>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</si>
  <si>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</si>
  <si>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</si>
  <si>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</si>
  <si>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</si>
  <si>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</si>
  <si>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</si>
  <si>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</si>
  <si>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</si>
  <si>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</si>
  <si>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</si>
  <si>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</si>
  <si>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</si>
  <si>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</si>
  <si>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</si>
  <si>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</si>
  <si>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</si>
  <si>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</si>
  <si>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</si>
  <si>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</si>
  <si>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</si>
  <si>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</si>
  <si>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</si>
  <si>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</si>
  <si>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</si>
  <si>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</si>
  <si>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</si>
  <si>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</si>
  <si>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</si>
  <si>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</si>
  <si>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</si>
  <si>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</si>
  <si>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</si>
  <si>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</si>
  <si>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</si>
  <si>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</si>
  <si>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</si>
  <si>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</si>
  <si>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</si>
  <si>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</si>
  <si>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</si>
  <si>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</si>
  <si>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</si>
  <si>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</si>
  <si>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</si>
  <si>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</si>
  <si>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</si>
  <si>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</si>
  <si>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</si>
  <si>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</si>
  <si>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</si>
  <si>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</si>
  <si>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</si>
  <si>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</si>
  <si>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</si>
  <si>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</si>
  <si>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</si>
  <si>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</si>
  <si>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</si>
  <si>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</si>
  <si>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</si>
  <si>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</si>
  <si>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</si>
  <si>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</si>
  <si>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</si>
  <si>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</si>
  <si>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</si>
  <si>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</si>
  <si>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</si>
  <si>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</si>
  <si>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</si>
  <si>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</si>
  <si>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</si>
  <si>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</si>
  <si>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</si>
  <si>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</si>
  <si>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</si>
  <si>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</si>
  <si>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</si>
  <si>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</si>
  <si>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</si>
  <si>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</si>
  <si>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</si>
  <si>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</si>
  <si>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</si>
  <si>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</si>
  <si>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</si>
  <si>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</si>
  <si>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</si>
  <si>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</si>
  <si>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</si>
  <si>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</si>
  <si>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</si>
  <si>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</si>
  <si>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</si>
  <si>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</si>
  <si>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</si>
  <si>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</si>
  <si>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</si>
  <si>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</si>
  <si>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</si>
  <si>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</si>
  <si>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</si>
  <si>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</si>
  <si>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</si>
  <si>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</si>
  <si>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</si>
  <si>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</si>
  <si>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</si>
  <si>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</si>
  <si>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</si>
  <si>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</si>
  <si>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</si>
  <si>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</si>
  <si>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</si>
  <si>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</si>
  <si>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</si>
  <si>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</si>
  <si>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</si>
  <si>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</si>
  <si>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</si>
  <si>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</si>
  <si>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</si>
  <si>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</si>
  <si>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</si>
  <si>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</si>
  <si>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</si>
  <si>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</si>
  <si>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</si>
  <si>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</si>
  <si>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</si>
  <si>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</si>
  <si>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</si>
  <si>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</si>
  <si>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</si>
  <si>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</si>
  <si>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</si>
  <si>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</si>
  <si>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</si>
  <si>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</si>
  <si>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</si>
  <si>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</si>
  <si>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</si>
  <si>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</si>
  <si>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</si>
  <si>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</si>
  <si>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</si>
  <si>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</si>
  <si>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</si>
  <si>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</si>
  <si>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</si>
  <si>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</si>
  <si>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</si>
  <si>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</si>
  <si>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</si>
  <si>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</si>
  <si>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</si>
  <si>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</si>
  <si>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</si>
  <si>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</si>
  <si>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</si>
  <si>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</si>
  <si>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</si>
  <si>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</si>
  <si>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</si>
  <si>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</si>
  <si>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</si>
  <si>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</si>
  <si>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</si>
  <si>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</si>
  <si>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</si>
  <si>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</si>
  <si>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</si>
  <si>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</si>
  <si>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</si>
  <si>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</si>
  <si>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</si>
  <si>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</si>
  <si>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</si>
  <si>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</si>
  <si>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</si>
  <si>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</si>
  <si>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</si>
  <si>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</si>
  <si>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</si>
  <si>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</si>
  <si>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</si>
  <si>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</si>
  <si>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</si>
  <si>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</si>
  <si>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</si>
  <si>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</si>
  <si>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</si>
  <si>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</si>
  <si>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</si>
  <si>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</si>
  <si>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</si>
  <si>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</si>
  <si>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</si>
  <si>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</si>
  <si>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</si>
  <si>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</si>
  <si>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</si>
  <si>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</si>
  <si>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</si>
  <si>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</si>
  <si>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</si>
  <si>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</si>
  <si>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</si>
  <si>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</si>
  <si>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</si>
  <si>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</si>
  <si>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</si>
  <si>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</si>
  <si>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</si>
  <si>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</si>
  <si>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</si>
  <si>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</si>
  <si>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</si>
  <si>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</si>
  <si>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</si>
  <si>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</si>
  <si>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</si>
  <si>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</si>
  <si>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</si>
  <si>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</si>
  <si>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</si>
  <si>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</si>
  <si>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</si>
  <si>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</si>
  <si>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</si>
  <si>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</si>
  <si>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</si>
  <si>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</si>
  <si>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</si>
  <si>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</si>
  <si>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</si>
  <si>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</si>
  <si>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</si>
  <si>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</si>
  <si>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</si>
  <si>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</si>
  <si>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</si>
  <si>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</si>
  <si>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</si>
  <si>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</si>
  <si>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</si>
  <si>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</si>
  <si>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</si>
  <si>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</si>
  <si>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</si>
  <si>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</si>
  <si>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</si>
  <si>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</si>
  <si>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</si>
  <si>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</si>
  <si>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</si>
  <si>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</si>
  <si>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</si>
  <si>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</si>
  <si>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</si>
  <si>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</si>
  <si>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</si>
  <si>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</si>
  <si>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</si>
  <si>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</si>
  <si>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</si>
  <si>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</si>
  <si>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</si>
  <si>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</si>
  <si>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</si>
  <si>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</si>
  <si>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</si>
  <si>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</si>
  <si>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</si>
  <si>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</si>
  <si>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</si>
  <si>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</si>
  <si>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</si>
  <si>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</si>
  <si>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</si>
  <si>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</si>
  <si>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</si>
  <si>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</si>
  <si>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</si>
  <si>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</si>
  <si>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</si>
  <si>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</si>
  <si>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</si>
  <si>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</si>
  <si>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</si>
  <si>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</si>
  <si>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</si>
  <si>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</si>
  <si>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</si>
  <si>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</si>
  <si>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</si>
  <si>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</si>
  <si>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</si>
  <si>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</si>
  <si>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</si>
  <si>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</si>
  <si>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</si>
  <si>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</si>
  <si>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</si>
  <si>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</si>
  <si>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</si>
  <si>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</si>
  <si>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</si>
  <si>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</si>
  <si>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</si>
  <si>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</si>
  <si>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</si>
  <si>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</si>
  <si>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</si>
  <si>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</si>
  <si>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</si>
  <si>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</si>
  <si>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</si>
  <si>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</si>
  <si>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</si>
  <si>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</si>
  <si>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</si>
  <si>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</si>
  <si>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</si>
  <si>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</si>
  <si>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</si>
  <si>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</si>
  <si>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</si>
  <si>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</si>
  <si>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</si>
  <si>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</si>
  <si>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</si>
  <si>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</si>
  <si>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</si>
  <si>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</si>
  <si>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</si>
  <si>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</si>
  <si>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</si>
  <si>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</si>
  <si>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</si>
  <si>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</si>
  <si>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</si>
  <si>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</si>
  <si>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</si>
  <si>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</si>
  <si>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</si>
  <si>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</si>
  <si>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</si>
  <si>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</si>
  <si>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</si>
  <si>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</si>
  <si>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</si>
  <si>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</si>
  <si>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</si>
  <si>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</si>
  <si>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</si>
  <si>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</si>
  <si>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</si>
  <si>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</si>
  <si>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</si>
  <si>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</si>
  <si>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</si>
  <si>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</si>
  <si>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</si>
  <si>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</si>
  <si>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</si>
  <si>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</si>
  <si>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</si>
  <si>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</si>
  <si>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</si>
  <si>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</si>
  <si>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</si>
  <si>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</si>
  <si>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</si>
  <si>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</si>
  <si>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</si>
  <si>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</si>
  <si>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</si>
  <si>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</si>
  <si>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</si>
  <si>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</si>
  <si>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</si>
  <si>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</si>
  <si>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</si>
  <si>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</si>
  <si>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</si>
  <si>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</si>
  <si>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</si>
  <si>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</si>
  <si>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</si>
  <si>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</si>
  <si>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</si>
  <si>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</si>
  <si>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</si>
  <si>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</si>
  <si>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</si>
  <si>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</si>
  <si>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</si>
  <si>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</si>
  <si>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</si>
  <si>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</si>
  <si>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</si>
  <si>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</si>
  <si>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</si>
  <si>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</si>
  <si>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</si>
  <si>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</si>
  <si>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</si>
  <si>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</si>
  <si>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</si>
  <si>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</si>
  <si>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</si>
  <si>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</si>
  <si>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</si>
  <si>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</si>
  <si>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</si>
  <si>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</si>
  <si>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</si>
  <si>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</si>
  <si>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</si>
  <si>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</si>
  <si>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</si>
  <si>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</si>
  <si>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</si>
  <si>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</si>
  <si>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</si>
  <si>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</si>
  <si>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</si>
  <si>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</si>
  <si>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</si>
  <si>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</si>
  <si>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</si>
  <si>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</si>
  <si>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</si>
  <si>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</si>
  <si>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</si>
  <si>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</si>
  <si>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</si>
  <si>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</si>
  <si>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</si>
  <si>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</si>
  <si>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</si>
  <si>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</si>
  <si>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</si>
  <si>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</si>
  <si>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</si>
  <si>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</si>
  <si>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</si>
  <si>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</si>
  <si>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</si>
  <si>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</si>
  <si>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</si>
  <si>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</si>
  <si>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</si>
  <si>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</si>
  <si>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</si>
  <si>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</si>
  <si>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</si>
  <si>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</si>
  <si>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</si>
  <si>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</si>
  <si>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</si>
  <si>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</si>
  <si>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</si>
  <si>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</si>
  <si>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</si>
  <si>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</si>
  <si>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</si>
  <si>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</si>
  <si>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</si>
  <si>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</si>
  <si>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</si>
  <si>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</si>
  <si>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</si>
  <si>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</si>
  <si>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</si>
  <si>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</si>
  <si>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</si>
  <si>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</si>
  <si>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</si>
  <si>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</si>
  <si>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</si>
  <si>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</si>
  <si>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</si>
  <si>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</si>
  <si>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</si>
  <si>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</si>
  <si>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</si>
  <si>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</si>
  <si>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</si>
  <si>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</si>
  <si>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</si>
  <si>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</si>
  <si>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</si>
  <si>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</si>
  <si>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</si>
  <si>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</si>
  <si>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</si>
  <si>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</si>
  <si>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</si>
  <si>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</si>
  <si>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</si>
  <si>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</si>
  <si>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</si>
  <si>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</si>
  <si>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</si>
  <si>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</si>
  <si>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</si>
  <si>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</si>
  <si>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</si>
  <si>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</si>
  <si>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</si>
  <si>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</si>
  <si>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</si>
  <si>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</si>
  <si>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</si>
  <si>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</si>
  <si>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</si>
  <si>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</si>
  <si>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</si>
  <si>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</si>
  <si>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</si>
  <si>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</si>
  <si>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</si>
  <si>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</si>
  <si>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</si>
  <si>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</si>
  <si>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</si>
  <si>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</si>
  <si>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</si>
  <si>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</si>
  <si>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</si>
  <si>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</si>
  <si>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</si>
  <si>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</si>
  <si>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</si>
  <si>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</si>
  <si>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</si>
  <si>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</si>
  <si>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</si>
  <si>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</si>
  <si>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</si>
  <si>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</si>
  <si>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</si>
  <si>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</si>
  <si>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</si>
  <si>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</si>
  <si>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</si>
  <si>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</si>
  <si>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</si>
  <si>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</si>
  <si>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</si>
  <si>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</si>
  <si>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</si>
  <si>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</si>
  <si>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</si>
  <si>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</si>
  <si>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</si>
  <si>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</si>
  <si>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</si>
  <si>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</si>
  <si>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</si>
  <si>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</si>
  <si>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</si>
  <si>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</si>
  <si>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</si>
  <si>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</si>
  <si>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</si>
  <si>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</si>
  <si>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</si>
  <si>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</si>
  <si>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</si>
  <si>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</si>
  <si>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</si>
  <si>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</si>
  <si>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</si>
  <si>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</si>
  <si>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</si>
  <si>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</si>
  <si>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</si>
  <si>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</si>
  <si>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</si>
  <si>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</si>
  <si>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</si>
  <si>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</si>
  <si>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</si>
  <si>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</si>
  <si>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</si>
  <si>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</si>
  <si>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</si>
  <si>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</si>
  <si>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</si>
  <si>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</si>
  <si>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</si>
  <si>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</si>
  <si>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</si>
  <si>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</si>
  <si>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</si>
  <si>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</si>
  <si>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</si>
  <si>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</si>
  <si>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</si>
  <si>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</si>
  <si>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</si>
  <si>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</si>
  <si>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</si>
  <si>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</si>
  <si>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</si>
  <si>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</si>
  <si>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</si>
  <si>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</si>
  <si>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</si>
  <si>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</si>
  <si>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</si>
  <si>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</si>
  <si>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</si>
  <si>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</si>
  <si>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</si>
  <si>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</si>
  <si>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</si>
  <si>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</si>
  <si>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</si>
  <si>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</si>
  <si>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</si>
  <si>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</si>
  <si>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</si>
  <si>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</si>
  <si>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</si>
  <si>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</si>
  <si>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</si>
  <si>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</si>
  <si>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</si>
  <si>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</si>
  <si>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</si>
  <si>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</si>
  <si>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</si>
  <si>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</si>
  <si>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</si>
  <si>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</si>
  <si>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</si>
  <si>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</si>
  <si>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</si>
  <si>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</si>
  <si>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</si>
  <si>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</si>
  <si>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</si>
  <si>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</si>
  <si>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</si>
  <si>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</si>
  <si>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</si>
  <si>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</si>
  <si>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</si>
  <si>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</si>
  <si>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</si>
  <si>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</si>
  <si>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</si>
  <si>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</si>
  <si>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</si>
  <si>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</si>
  <si>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</si>
  <si>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</si>
  <si>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</si>
  <si>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</si>
  <si>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</si>
  <si>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</si>
  <si>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</si>
  <si>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</si>
  <si>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</si>
  <si>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</si>
  <si>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</si>
  <si>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</si>
  <si>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</si>
  <si>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</si>
  <si>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</si>
  <si>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</si>
  <si>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</si>
  <si>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</si>
  <si>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</si>
  <si>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</si>
  <si>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</si>
  <si>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</si>
  <si>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</si>
  <si>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</si>
  <si>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</si>
  <si>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</si>
  <si>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</si>
  <si>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</si>
  <si>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</si>
  <si>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</si>
  <si>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</si>
  <si>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</si>
  <si>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</si>
  <si>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</si>
  <si>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</si>
  <si>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</si>
  <si>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</si>
  <si>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</si>
  <si>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</si>
  <si>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</si>
  <si>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</si>
  <si>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</si>
  <si>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</si>
  <si>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</si>
  <si>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</si>
  <si>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</si>
  <si>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</si>
  <si>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</si>
  <si>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</si>
  <si>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</si>
  <si>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</si>
  <si>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</si>
  <si>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</si>
  <si>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</si>
  <si>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</si>
  <si>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</si>
  <si>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</si>
  <si>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</si>
  <si>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</si>
  <si>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</si>
  <si>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</si>
  <si>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</si>
  <si>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</si>
  <si>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</si>
  <si>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</si>
  <si>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</si>
  <si>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</si>
  <si>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</si>
  <si>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</si>
  <si>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</si>
  <si>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</si>
  <si>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</si>
  <si>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</si>
  <si>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</si>
  <si>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</si>
  <si>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</si>
  <si>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</si>
  <si>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</si>
  <si>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</si>
  <si>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</si>
  <si>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</si>
  <si>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</si>
  <si>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</si>
  <si>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</si>
  <si>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</si>
  <si>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</si>
  <si>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</si>
  <si>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</si>
  <si>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</si>
  <si>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</si>
  <si>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</si>
  <si>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</si>
  <si>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</si>
  <si>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</si>
  <si>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</si>
  <si>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</si>
  <si>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</si>
  <si>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</si>
  <si>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</si>
  <si>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</si>
  <si>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</si>
  <si>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</si>
  <si>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</si>
  <si>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</si>
  <si>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</si>
  <si>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</si>
  <si>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</si>
  <si>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</si>
  <si>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</si>
  <si>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</si>
  <si>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</si>
  <si>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</si>
  <si>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</si>
  <si>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</si>
  <si>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</si>
  <si>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</si>
  <si>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</si>
  <si>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</si>
  <si>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</si>
  <si>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</si>
  <si>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</si>
  <si>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</si>
  <si>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</si>
  <si>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</si>
  <si>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</si>
  <si>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</si>
  <si>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</si>
  <si>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</si>
  <si>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</si>
  <si>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</si>
  <si>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</si>
  <si>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</si>
  <si>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</si>
  <si>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</si>
  <si>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</si>
  <si>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</si>
  <si>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</si>
  <si>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</si>
  <si>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</si>
  <si>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</si>
  <si>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</si>
  <si>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</si>
  <si>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</si>
  <si>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</si>
  <si>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</si>
  <si>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</si>
  <si>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</si>
  <si>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</si>
  <si>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</si>
  <si>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</si>
  <si>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</si>
  <si>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</si>
  <si>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</si>
  <si>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</si>
  <si>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</si>
  <si>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</si>
  <si>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</si>
  <si>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</si>
  <si>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</si>
  <si>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</si>
  <si>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</si>
  <si>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</si>
  <si>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</si>
  <si>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</si>
  <si>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</si>
  <si>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</si>
  <si>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</si>
  <si>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</si>
  <si>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</si>
  <si>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</si>
  <si>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</si>
  <si>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</si>
  <si>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</si>
  <si>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</si>
  <si>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</si>
  <si>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</si>
  <si>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</si>
  <si>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</si>
  <si>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</si>
  <si>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</si>
  <si>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</si>
  <si>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</si>
  <si>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</si>
  <si>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</si>
  <si>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</si>
  <si>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</si>
  <si>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</si>
  <si>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</si>
  <si>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</si>
  <si>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</si>
  <si>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</si>
  <si>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</si>
  <si>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</si>
  <si>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</si>
  <si>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</si>
  <si>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</si>
  <si>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</si>
  <si>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</si>
  <si>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</si>
  <si>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</si>
  <si>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</si>
  <si>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</si>
  <si>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</si>
  <si>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</si>
  <si>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</si>
  <si>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</si>
  <si>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</si>
  <si>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</si>
  <si>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</si>
  <si>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</si>
  <si>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</si>
  <si>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</si>
  <si>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</si>
  <si>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</si>
  <si>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</si>
  <si>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</si>
  <si>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</si>
  <si>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</si>
  <si>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</si>
  <si>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</si>
  <si>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</si>
  <si>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</si>
  <si>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</si>
  <si>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</si>
  <si>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</si>
  <si>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</si>
  <si>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</si>
  <si>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</si>
  <si>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</si>
  <si>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</si>
  <si>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</si>
  <si>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</si>
  <si>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</si>
  <si>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</si>
  <si>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</si>
  <si>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</si>
  <si>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</si>
  <si>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</si>
  <si>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</si>
  <si>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</si>
  <si>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</si>
  <si>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</si>
  <si>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</si>
  <si>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</si>
  <si>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</si>
  <si>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</si>
  <si>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</si>
  <si>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</si>
  <si>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</si>
  <si>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</si>
  <si>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</si>
  <si>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</si>
  <si>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</si>
  <si>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</si>
  <si>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</si>
  <si>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</si>
  <si>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</si>
  <si>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</si>
  <si>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</si>
  <si>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</si>
  <si>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</si>
  <si>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</si>
  <si>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</si>
  <si>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</si>
  <si>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</si>
  <si>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</si>
  <si>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</si>
  <si>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</si>
  <si>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</si>
  <si>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</si>
  <si>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</si>
  <si>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</si>
  <si>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</si>
  <si>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</si>
  <si>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</si>
  <si>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</si>
  <si>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</si>
  <si>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</si>
  <si>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</si>
  <si>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</si>
  <si>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</si>
  <si>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</si>
  <si>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</si>
  <si>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</si>
  <si>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</si>
  <si>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</si>
  <si>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</si>
  <si>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</si>
  <si>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</si>
  <si>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</si>
  <si>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</si>
  <si>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</si>
  <si>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</si>
  <si>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</si>
  <si>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</si>
  <si>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</si>
  <si>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</si>
  <si>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</si>
  <si>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</si>
  <si>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</si>
  <si>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</si>
  <si>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</si>
  <si>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</si>
  <si>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</si>
  <si>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</si>
  <si>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</si>
  <si>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</si>
  <si>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</si>
  <si>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</si>
  <si>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</si>
  <si>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</si>
  <si>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</si>
  <si>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</si>
  <si>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</si>
  <si>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</si>
  <si>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</si>
  <si>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</si>
  <si>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</si>
  <si>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</si>
  <si>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</si>
  <si>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</si>
  <si>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</si>
  <si>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</si>
  <si>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</si>
  <si>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</si>
  <si>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</si>
  <si>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</si>
  <si>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</si>
  <si>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</si>
  <si>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</si>
  <si>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</si>
  <si>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</si>
  <si>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</si>
  <si>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</si>
  <si>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</si>
  <si>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</si>
  <si>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</si>
  <si>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</si>
  <si>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</si>
  <si>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</si>
  <si>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</si>
  <si>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</si>
  <si>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</si>
  <si>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</si>
  <si>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</si>
  <si>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</si>
  <si>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</si>
  <si>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</si>
  <si>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</si>
  <si>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</si>
  <si>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</si>
  <si>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</si>
  <si>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</si>
  <si>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</si>
  <si>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</si>
  <si>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</si>
  <si>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</si>
  <si>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</si>
  <si>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</si>
  <si>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</si>
  <si>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</si>
  <si>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</si>
  <si>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</si>
  <si>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</si>
  <si>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</si>
  <si>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</si>
  <si>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</si>
  <si>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</si>
  <si>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</si>
  <si>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</si>
  <si>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</si>
  <si>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</si>
  <si>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</si>
  <si>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</si>
  <si>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</si>
  <si>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</si>
  <si>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</si>
  <si>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</si>
  <si>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</si>
  <si>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</si>
  <si>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</si>
  <si>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</si>
  <si>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</si>
  <si>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</si>
  <si>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</si>
  <si>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</si>
  <si>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</si>
  <si>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</si>
  <si>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</si>
  <si>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</si>
  <si>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</si>
  <si>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</si>
  <si>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</si>
  <si>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</si>
  <si>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</si>
  <si>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</si>
  <si>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</si>
  <si>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</si>
  <si>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</si>
  <si>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</si>
  <si>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</si>
  <si>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</si>
  <si>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</si>
  <si>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</si>
  <si>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</si>
  <si>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</si>
  <si>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</si>
  <si>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</si>
  <si>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</si>
  <si>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</si>
  <si>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</si>
  <si>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</si>
  <si>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</si>
  <si>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</si>
  <si>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</si>
  <si>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</si>
  <si>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</si>
  <si>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</si>
  <si>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</si>
  <si>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</si>
  <si>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</si>
  <si>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</si>
  <si>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</si>
  <si>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</si>
  <si>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</si>
  <si>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</si>
  <si>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</si>
  <si>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</si>
  <si>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</si>
  <si>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</si>
  <si>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</si>
  <si>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</si>
  <si>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</si>
  <si>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</si>
  <si>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</si>
  <si>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</si>
  <si>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</si>
  <si>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</si>
  <si>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</si>
  <si>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</si>
  <si>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</si>
  <si>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</si>
  <si>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</si>
  <si>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</si>
  <si>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</si>
  <si>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</si>
  <si>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</si>
  <si>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</si>
  <si>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</si>
  <si>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</si>
  <si>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</si>
  <si>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</si>
  <si>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</si>
  <si>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</si>
  <si>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</si>
  <si>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</si>
  <si>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</si>
  <si>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</si>
  <si>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</si>
  <si>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</si>
  <si>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</si>
  <si>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</si>
  <si>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</si>
  <si>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</si>
  <si>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</si>
  <si>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</si>
  <si>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</si>
  <si>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</si>
  <si>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</si>
  <si>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</si>
  <si>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</si>
  <si>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</si>
  <si>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</si>
  <si>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</si>
  <si>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</si>
  <si>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</si>
  <si>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</si>
  <si>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</si>
  <si>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</si>
  <si>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</si>
  <si>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</si>
  <si>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</si>
  <si>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</si>
  <si>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</si>
  <si>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</si>
  <si>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</si>
  <si>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</si>
  <si>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</si>
  <si>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</si>
  <si>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</si>
  <si>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</si>
  <si>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</si>
  <si>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</si>
  <si>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</si>
  <si>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</si>
  <si>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</si>
  <si>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</si>
  <si>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</si>
  <si>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</si>
  <si>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</si>
  <si>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</si>
  <si>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</si>
  <si>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</si>
  <si>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</si>
  <si>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</si>
  <si>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</si>
  <si>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</si>
  <si>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</si>
  <si>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</si>
  <si>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</si>
  <si>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</si>
  <si>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</si>
  <si>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</si>
  <si>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</si>
  <si>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</si>
  <si>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</si>
  <si>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</si>
  <si>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</si>
  <si>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</si>
  <si>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</si>
  <si>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</si>
  <si>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</si>
  <si>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</si>
  <si>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</si>
  <si>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</si>
  <si>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</si>
  <si>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</si>
  <si>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</si>
  <si>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</si>
  <si>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</si>
  <si>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</si>
  <si>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</si>
  <si>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</si>
  <si>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</si>
  <si>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</si>
  <si>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</si>
  <si>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</si>
  <si>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</si>
  <si>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</si>
  <si>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</si>
  <si>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</si>
  <si>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</si>
  <si>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</si>
  <si>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</si>
  <si>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</si>
  <si>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</si>
  <si>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</si>
  <si>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</si>
  <si>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</si>
  <si>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</si>
  <si>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</si>
  <si>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</si>
  <si>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</si>
  <si>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</si>
  <si>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</si>
  <si>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</si>
  <si>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</si>
  <si>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</si>
  <si>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</si>
  <si>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</si>
  <si>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</si>
  <si>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</si>
  <si>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</si>
  <si>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</si>
  <si>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</si>
  <si>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</si>
  <si>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</si>
  <si>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</si>
  <si>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</si>
  <si>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</si>
  <si>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</si>
  <si>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</si>
  <si>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</si>
  <si>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</si>
  <si>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</si>
  <si>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</si>
  <si>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</si>
  <si>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</si>
  <si>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</si>
  <si>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</si>
  <si>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</si>
  <si>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</si>
  <si>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</si>
  <si>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</si>
  <si>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</si>
  <si>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</si>
  <si>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</si>
  <si>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</si>
  <si>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</si>
  <si>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</si>
  <si>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</si>
  <si>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</si>
  <si>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</si>
  <si>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</si>
  <si>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</si>
  <si>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</si>
  <si>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</si>
  <si>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</si>
  <si>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</si>
  <si>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</si>
  <si>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</si>
  <si>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</si>
  <si>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</si>
  <si>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</si>
  <si>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</si>
  <si>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</si>
  <si>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</si>
  <si>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</si>
  <si>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</si>
  <si>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</si>
  <si>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</si>
  <si>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</si>
  <si>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</si>
  <si>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</si>
  <si>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</si>
  <si>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</si>
  <si>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</si>
  <si>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</si>
  <si>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</si>
  <si>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</si>
  <si>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</si>
  <si>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</si>
  <si>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</si>
  <si>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</si>
  <si>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</si>
  <si>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</si>
  <si>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</si>
  <si>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</si>
  <si>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</si>
  <si>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</si>
  <si>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</si>
  <si>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</si>
  <si>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</si>
  <si>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</si>
  <si>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</si>
  <si>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</si>
  <si>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</si>
  <si>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</si>
  <si>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</si>
  <si>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</si>
  <si>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</si>
  <si>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</si>
  <si>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</si>
  <si>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</si>
  <si>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</si>
  <si>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</si>
  <si>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</si>
  <si>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</si>
  <si>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</si>
  <si>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</si>
  <si>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</si>
  <si>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</si>
  <si>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</si>
  <si>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</si>
  <si>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</si>
  <si>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</si>
  <si>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</si>
  <si>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</si>
  <si>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</si>
  <si>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</si>
  <si>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</si>
  <si>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</si>
  <si>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</si>
  <si>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</si>
  <si>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</si>
  <si>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</si>
  <si>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</si>
  <si>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</si>
  <si>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</si>
  <si>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</si>
  <si>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</si>
  <si>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</si>
  <si>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</si>
  <si>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</si>
  <si>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</si>
  <si>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</si>
  <si>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</si>
  <si>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</si>
  <si>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</si>
  <si>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</si>
  <si>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</si>
  <si>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</si>
  <si>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</si>
  <si>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</si>
  <si>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</si>
  <si>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</si>
  <si>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</si>
  <si>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</si>
  <si>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</si>
  <si>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</si>
  <si>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</si>
  <si>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</si>
  <si>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</si>
  <si>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</si>
  <si>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</si>
  <si>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</si>
  <si>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</si>
  <si>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</si>
  <si>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</si>
  <si>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</si>
  <si>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</si>
  <si>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</si>
  <si>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</si>
  <si>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</si>
  <si>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</si>
  <si>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</si>
  <si>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</si>
  <si>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</si>
  <si>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</si>
  <si>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</si>
  <si>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</si>
  <si>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</si>
  <si>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</si>
  <si>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</si>
  <si>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</si>
  <si>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</si>
  <si>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</si>
  <si>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</si>
  <si>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</si>
  <si>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</si>
  <si>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</si>
  <si>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</si>
  <si>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</si>
  <si>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</si>
  <si>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</si>
  <si>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</si>
  <si>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</si>
  <si>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</si>
  <si>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</si>
  <si>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</si>
  <si>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</si>
  <si>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</si>
  <si>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</si>
  <si>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</si>
  <si>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</si>
  <si>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</si>
  <si>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</si>
  <si>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</si>
  <si>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</si>
  <si>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</si>
  <si>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</si>
  <si>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</si>
  <si>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</si>
  <si>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</si>
  <si>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</si>
  <si>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</si>
  <si>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</si>
  <si>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</si>
  <si>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</si>
  <si>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</si>
  <si>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</si>
  <si>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</si>
  <si>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</si>
  <si>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</si>
  <si>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</si>
  <si>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</si>
  <si>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</si>
  <si>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</si>
  <si>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</si>
  <si>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</si>
  <si>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</si>
  <si>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</si>
  <si>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</si>
  <si>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</si>
  <si>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</si>
  <si>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</si>
  <si>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</si>
  <si>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</si>
  <si>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</si>
  <si>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</si>
  <si>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</si>
  <si>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</si>
  <si>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</si>
  <si>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</si>
  <si>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</si>
  <si>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</si>
  <si>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</si>
  <si>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</si>
  <si>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</si>
  <si>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</si>
  <si>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</si>
  <si>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</si>
  <si>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</si>
  <si>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</si>
  <si>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</si>
  <si>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</si>
  <si>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</si>
  <si>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</si>
  <si>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</si>
  <si>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</si>
  <si>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</si>
  <si>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</si>
  <si>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</si>
  <si>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</si>
  <si>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</si>
  <si>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</si>
  <si>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</si>
  <si>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</si>
  <si>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</si>
  <si>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</si>
  <si>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</si>
  <si>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</si>
  <si>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</si>
  <si>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</si>
  <si>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</si>
  <si>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</si>
  <si>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</si>
  <si>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</si>
  <si>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</si>
  <si>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</si>
  <si>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</si>
  <si>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</si>
  <si>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</si>
  <si>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</si>
  <si>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</si>
  <si>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</si>
  <si>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</si>
  <si>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</si>
  <si>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</si>
  <si>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</si>
  <si>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</si>
  <si>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</si>
  <si>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</si>
  <si>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</si>
  <si>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</si>
  <si>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</si>
  <si>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</si>
  <si>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</si>
  <si>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</si>
  <si>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</si>
  <si>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</si>
  <si>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</si>
  <si>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</si>
  <si>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</si>
  <si>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</si>
  <si>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</si>
  <si>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</si>
  <si>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</si>
  <si>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</si>
  <si>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</si>
  <si>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</si>
  <si>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</si>
  <si>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</si>
  <si>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</si>
  <si>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</si>
  <si>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</si>
  <si>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</si>
  <si>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</si>
  <si>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</si>
  <si>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</si>
  <si>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</si>
  <si>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</si>
  <si>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</si>
  <si>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</si>
  <si>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</si>
  <si>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</si>
  <si>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</si>
  <si>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</si>
  <si>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</si>
  <si>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</si>
  <si>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</si>
  <si>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</si>
  <si>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</si>
  <si>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</si>
  <si>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</si>
  <si>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</si>
  <si>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</si>
  <si>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</si>
  <si>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</si>
  <si>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</si>
  <si>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</si>
  <si>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</si>
  <si>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</si>
  <si>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</si>
  <si>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</si>
  <si>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</si>
  <si>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</si>
  <si>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</si>
  <si>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</si>
  <si>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</si>
  <si>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</si>
  <si>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</si>
  <si>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</si>
  <si>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</si>
  <si>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</si>
  <si>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</si>
  <si>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</si>
  <si>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</si>
  <si>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</si>
  <si>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</si>
  <si>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</si>
  <si>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</si>
  <si>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</si>
  <si>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</si>
  <si>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</si>
  <si>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</si>
  <si>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</si>
  <si>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</si>
  <si>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</si>
  <si>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</si>
  <si>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</si>
  <si>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</si>
  <si>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</si>
  <si>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</si>
  <si>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</si>
  <si>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</si>
  <si>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</si>
  <si>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</si>
  <si>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</si>
  <si>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</si>
  <si>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</si>
  <si>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</si>
  <si>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</si>
  <si>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</si>
  <si>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</si>
  <si>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</si>
  <si>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</si>
  <si>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</si>
  <si>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</si>
  <si>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</si>
  <si>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</si>
  <si>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</si>
  <si>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</si>
  <si>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</si>
  <si>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</si>
  <si>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</si>
  <si>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</si>
  <si>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</si>
  <si>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</si>
  <si>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</si>
  <si>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</si>
  <si>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</si>
  <si>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</si>
  <si>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</si>
  <si>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</si>
  <si>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</si>
  <si>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</si>
  <si>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</si>
  <si>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</si>
  <si>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</si>
  <si>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</si>
  <si>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</si>
  <si>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</si>
  <si>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</si>
  <si>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</si>
  <si>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</si>
  <si>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</si>
  <si>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</si>
  <si>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</si>
  <si>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</si>
  <si>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</si>
  <si>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</si>
  <si>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</si>
  <si>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</si>
  <si>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</si>
  <si>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</si>
  <si>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</si>
  <si>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</si>
  <si>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</si>
  <si>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</si>
  <si>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</si>
  <si>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</si>
  <si>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</si>
  <si>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</si>
  <si>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</si>
  <si>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</si>
  <si>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</si>
  <si>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</si>
  <si>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</si>
  <si>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</si>
  <si>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</si>
  <si>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</si>
  <si>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</si>
  <si>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</si>
  <si>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</si>
  <si>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</si>
  <si>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</si>
  <si>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</si>
  <si>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</si>
  <si>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</si>
  <si>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</si>
  <si>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</si>
  <si>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</si>
  <si>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</si>
  <si>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</si>
  <si>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</si>
  <si>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</si>
  <si>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</si>
  <si>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</si>
  <si>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</si>
  <si>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</si>
  <si>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</si>
  <si>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</si>
  <si>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</si>
  <si>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</si>
  <si>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</si>
  <si>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</si>
  <si>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</si>
  <si>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</si>
  <si>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</si>
  <si>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</si>
  <si>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</si>
  <si>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</si>
  <si>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</si>
  <si>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</si>
  <si>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</si>
  <si>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</si>
  <si>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</si>
  <si>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</si>
  <si>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</si>
  <si>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</si>
  <si>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</si>
  <si>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</si>
  <si>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</si>
  <si>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</si>
  <si>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</si>
  <si>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</si>
  <si>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</si>
  <si>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</si>
  <si>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</si>
  <si>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</si>
  <si>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</si>
  <si>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</si>
  <si>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</si>
  <si>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</si>
  <si>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</si>
  <si>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</si>
  <si>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</si>
  <si>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</si>
  <si>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</si>
  <si>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</si>
  <si>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</si>
  <si>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</si>
  <si>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</si>
  <si>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</si>
  <si>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</si>
  <si>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</si>
  <si>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</si>
  <si>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</si>
  <si>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</si>
  <si>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</si>
  <si>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</si>
  <si>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</si>
  <si>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</si>
  <si>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</si>
  <si>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</si>
  <si>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</si>
  <si>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</si>
  <si>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</si>
  <si>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</si>
  <si>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</si>
  <si>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</si>
  <si>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</si>
  <si>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</si>
  <si>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</si>
  <si>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</si>
  <si>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</si>
  <si>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</si>
  <si>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</si>
  <si>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</si>
  <si>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</si>
  <si>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</si>
  <si>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</si>
  <si>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</si>
  <si>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</si>
  <si>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</si>
  <si>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</si>
  <si>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</si>
  <si>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</si>
  <si>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</si>
  <si>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</si>
  <si>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</si>
  <si>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</si>
  <si>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</si>
  <si>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</si>
  <si>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</si>
  <si>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</si>
  <si>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</si>
  <si>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</si>
  <si>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</si>
  <si>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</si>
  <si>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</si>
  <si>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</si>
  <si>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</si>
  <si>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</si>
  <si>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</si>
  <si>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</si>
  <si>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</si>
  <si>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</si>
  <si>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</si>
  <si>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</si>
  <si>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</si>
  <si>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</si>
  <si>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</si>
  <si>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</si>
  <si>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</si>
  <si>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</si>
  <si>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</si>
  <si>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</si>
  <si>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</si>
  <si>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</si>
  <si>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</si>
  <si>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</si>
  <si>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</si>
  <si>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</si>
  <si>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</si>
  <si>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</si>
  <si>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</si>
  <si>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</si>
  <si>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</si>
  <si>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</si>
  <si>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</si>
  <si>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</si>
  <si>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</si>
  <si>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</si>
  <si>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</si>
  <si>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</si>
  <si>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</si>
  <si>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</si>
  <si>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</si>
  <si>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</si>
  <si>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</si>
  <si>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</si>
  <si>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</si>
  <si>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</si>
  <si>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</si>
  <si>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</si>
  <si>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</si>
  <si>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</si>
  <si>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</si>
  <si>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</si>
  <si>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</si>
  <si>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</si>
  <si>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</si>
  <si>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</si>
  <si>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</si>
  <si>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</si>
  <si>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</si>
  <si>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</si>
  <si>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</si>
  <si>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</si>
  <si>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</si>
  <si>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</si>
  <si>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</si>
  <si>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</si>
  <si>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</si>
  <si>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</si>
  <si>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</si>
  <si>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</si>
  <si>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</si>
  <si>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</si>
  <si>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</si>
  <si>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</si>
  <si>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</si>
  <si>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</si>
  <si>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</si>
  <si>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</si>
  <si>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</si>
  <si>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</si>
  <si>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</si>
  <si>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</si>
  <si>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</si>
  <si>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</si>
  <si>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</si>
  <si>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</si>
  <si>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</si>
  <si>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</si>
  <si>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</si>
  <si>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</si>
  <si>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</si>
  <si>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</si>
  <si>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</si>
  <si>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</si>
  <si>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</si>
  <si>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</si>
  <si>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</si>
  <si>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</si>
  <si>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</si>
  <si>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</si>
  <si>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</si>
  <si>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</si>
  <si>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</si>
  <si>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</si>
  <si>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</si>
  <si>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</si>
  <si>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</si>
  <si>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</si>
  <si>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</si>
  <si>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</si>
  <si>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</si>
  <si>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</si>
  <si>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</si>
  <si>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</si>
  <si>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</si>
  <si>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</si>
  <si>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</si>
  <si>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</si>
  <si>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</si>
  <si>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</si>
  <si>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</si>
  <si>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</si>
  <si>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</si>
  <si>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</si>
  <si>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</si>
  <si>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</si>
  <si>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</si>
  <si>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</si>
  <si>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</si>
  <si>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</si>
  <si>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</si>
  <si>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</si>
  <si>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</si>
  <si>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</si>
  <si>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</si>
  <si>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</si>
  <si>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</si>
  <si>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</si>
  <si>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</si>
  <si>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</si>
  <si>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</si>
  <si>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</si>
  <si>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</si>
  <si>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</si>
  <si>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</si>
  <si>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</si>
  <si>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</si>
  <si>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</si>
  <si>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</si>
  <si>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</si>
  <si>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</si>
  <si>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</si>
  <si>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</si>
  <si>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</si>
  <si>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</si>
  <si>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</si>
  <si>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</si>
  <si>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</si>
  <si>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</si>
  <si>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</si>
  <si>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</si>
  <si>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</si>
  <si>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</si>
  <si>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</si>
  <si>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</si>
  <si>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</si>
  <si>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</si>
  <si>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</si>
  <si>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</si>
  <si>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</si>
  <si>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</si>
  <si>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</si>
  <si>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</si>
  <si>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</si>
  <si>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</si>
  <si>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</si>
  <si>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</si>
  <si>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</si>
  <si>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</si>
  <si>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</si>
  <si>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</si>
  <si>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</si>
  <si>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</si>
  <si>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</si>
  <si>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</si>
  <si>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</si>
  <si>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</si>
  <si>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</si>
  <si>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</si>
  <si>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</si>
  <si>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</si>
  <si>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</si>
  <si>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</si>
  <si>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</si>
  <si>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</si>
  <si>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</si>
  <si>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</si>
  <si>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</si>
  <si>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</si>
  <si>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</si>
  <si>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</si>
  <si>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</si>
  <si>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</si>
  <si>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</si>
  <si>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</si>
  <si>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</si>
  <si>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</si>
  <si>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</si>
  <si>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</si>
  <si>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</si>
  <si>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</si>
  <si>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</si>
  <si>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</si>
  <si>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</si>
  <si>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</si>
  <si>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</si>
  <si>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</si>
  <si>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</si>
  <si>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</si>
  <si>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</si>
  <si>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</si>
  <si>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</si>
  <si>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</si>
  <si>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</si>
  <si>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</si>
  <si>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</si>
  <si>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</si>
  <si>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</si>
  <si>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</si>
  <si>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</si>
  <si>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</si>
  <si>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</si>
  <si>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</si>
  <si>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</si>
  <si>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</si>
  <si>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</si>
  <si>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</si>
  <si>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</si>
  <si>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</si>
  <si>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</si>
  <si>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</si>
  <si>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</si>
  <si>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</si>
  <si>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</si>
  <si>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</si>
  <si>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</si>
  <si>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</si>
  <si>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</si>
  <si>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</si>
  <si>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</si>
  <si>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</si>
  <si>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</si>
  <si>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</si>
  <si>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</si>
  <si>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</si>
  <si>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</si>
  <si>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</si>
  <si>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</si>
  <si>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</si>
  <si>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</si>
  <si>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</si>
  <si>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</si>
  <si>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</si>
  <si>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</si>
  <si>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</si>
  <si>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</si>
  <si>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</si>
  <si>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</si>
  <si>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</si>
  <si>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</si>
  <si>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</si>
  <si>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</si>
  <si>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</si>
  <si>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</si>
  <si>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</si>
  <si>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</si>
  <si>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</si>
  <si>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</si>
  <si>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</si>
  <si>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</si>
  <si>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</si>
  <si>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</si>
  <si>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</si>
  <si>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</si>
  <si>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</si>
  <si>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</si>
  <si>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</si>
  <si>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</si>
  <si>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</si>
  <si>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</si>
  <si>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</si>
  <si>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</si>
  <si>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</si>
  <si>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</si>
  <si>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</si>
  <si>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</si>
  <si>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</si>
  <si>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</si>
  <si>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</si>
  <si>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</si>
  <si>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</si>
  <si>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</si>
  <si>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</si>
  <si>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</si>
  <si>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</si>
  <si>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</si>
  <si>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</si>
  <si>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</si>
  <si>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</si>
  <si>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</si>
  <si>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</si>
  <si>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</si>
  <si>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</si>
  <si>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</si>
  <si>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</si>
  <si>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</si>
  <si>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</si>
  <si>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</si>
  <si>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</si>
  <si>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</si>
  <si>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</si>
  <si>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</si>
  <si>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</si>
  <si>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</si>
  <si>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</si>
  <si>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</si>
  <si>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</si>
  <si>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</si>
  <si>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</si>
  <si>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</si>
  <si>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</si>
  <si>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</si>
  <si>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</si>
  <si>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</si>
  <si>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</si>
  <si>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</si>
  <si>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</si>
  <si>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</si>
  <si>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</si>
  <si>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</si>
  <si>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</si>
  <si>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</si>
  <si>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</si>
  <si>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</si>
  <si>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</si>
  <si>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</si>
  <si>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</si>
  <si>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</si>
  <si>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</si>
  <si>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</si>
  <si>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</si>
  <si>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</si>
  <si>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</si>
  <si>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</si>
  <si>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</si>
  <si>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</si>
  <si>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</si>
  <si>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</si>
  <si>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</si>
  <si>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</si>
  <si>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</si>
  <si>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</si>
  <si>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</si>
  <si>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</si>
  <si>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</si>
  <si>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</si>
  <si>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</si>
  <si>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</si>
  <si>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</si>
  <si>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</si>
  <si>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</si>
  <si>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</si>
  <si>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</si>
  <si>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</si>
  <si>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</si>
  <si>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</si>
  <si>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</si>
  <si>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</si>
  <si>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</si>
  <si>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</si>
  <si>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</si>
  <si>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</si>
  <si>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</si>
  <si>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</si>
  <si>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</si>
  <si>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</si>
  <si>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</si>
  <si>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</si>
  <si>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</si>
  <si>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</si>
  <si>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</si>
  <si>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</si>
  <si>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</si>
  <si>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</si>
  <si>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</si>
  <si>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</si>
  <si>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</si>
  <si>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</si>
  <si>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</si>
  <si>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</si>
  <si>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</si>
  <si>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</si>
  <si>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</si>
  <si>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</si>
  <si>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</si>
  <si>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</si>
  <si>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</si>
  <si>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</si>
  <si>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</si>
  <si>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</si>
  <si>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</si>
  <si>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</si>
  <si>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</si>
  <si>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</si>
  <si>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</si>
  <si>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</si>
  <si>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</si>
  <si>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</si>
  <si>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</si>
  <si>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</si>
  <si>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</si>
  <si>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</si>
  <si>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</si>
  <si>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</si>
  <si>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</si>
  <si>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</si>
  <si>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</si>
  <si>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</si>
  <si>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</si>
  <si>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</si>
  <si>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</si>
  <si>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</si>
  <si>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</si>
  <si>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</si>
  <si>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</si>
  <si>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</si>
  <si>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</si>
  <si>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</si>
  <si>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</si>
  <si>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</si>
  <si>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</si>
  <si>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</si>
  <si>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</si>
  <si>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</si>
  <si>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</si>
  <si>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</si>
  <si>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</si>
  <si>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</si>
  <si>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</si>
  <si>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</si>
  <si>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</si>
  <si>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</si>
  <si>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</si>
  <si>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</si>
  <si>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</si>
  <si>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</si>
  <si>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</si>
  <si>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</si>
  <si>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</si>
  <si>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</si>
  <si>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</si>
  <si>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</si>
  <si>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</si>
  <si>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</si>
  <si>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</si>
  <si>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</si>
  <si>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</si>
  <si>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</si>
  <si>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</si>
  <si>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</si>
  <si>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</si>
  <si>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</si>
  <si>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</si>
  <si>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</si>
  <si>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</si>
  <si>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</si>
  <si>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</si>
  <si>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</si>
  <si>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</si>
  <si>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</si>
  <si>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</si>
  <si>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</si>
  <si>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</si>
  <si>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</si>
  <si>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</si>
  <si>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</si>
  <si>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</si>
  <si>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</si>
  <si>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</si>
  <si>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</si>
  <si>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</si>
  <si>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</si>
  <si>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</si>
  <si>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</si>
  <si>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</si>
  <si>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</si>
  <si>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</si>
  <si>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</si>
  <si>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</si>
  <si>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</si>
  <si>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</si>
  <si>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</si>
  <si>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</si>
  <si>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</si>
  <si>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</si>
  <si>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</si>
  <si>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</si>
  <si>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</si>
  <si>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</si>
  <si>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</si>
  <si>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</si>
  <si>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</si>
  <si>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</si>
  <si>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</si>
  <si>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</si>
  <si>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</si>
  <si>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</si>
  <si>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</si>
  <si>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</si>
  <si>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</si>
  <si>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</si>
  <si>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</si>
  <si>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</si>
  <si>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</si>
  <si>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</si>
  <si>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</si>
  <si>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</si>
  <si>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</si>
  <si>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</si>
  <si>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</si>
  <si>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</si>
  <si>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</si>
  <si>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</si>
  <si>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</si>
  <si>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</si>
  <si>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</si>
  <si>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</si>
  <si>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</si>
  <si>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</si>
  <si>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</si>
  <si>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</si>
  <si>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</si>
  <si>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</si>
  <si>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</si>
  <si>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</si>
  <si>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</si>
  <si>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</si>
  <si>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</si>
  <si>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</si>
  <si>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</si>
  <si>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</si>
  <si>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</si>
  <si>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</si>
  <si>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</si>
  <si>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</si>
  <si>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</si>
  <si>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</si>
  <si>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</si>
  <si>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</si>
  <si>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</si>
  <si>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</si>
  <si>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</si>
  <si>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</si>
  <si>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</si>
  <si>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</si>
  <si>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</si>
  <si>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</si>
  <si>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</si>
  <si>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</si>
  <si>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</si>
  <si>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</si>
  <si>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</si>
  <si>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</si>
  <si>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</si>
  <si>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</si>
  <si>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</si>
  <si>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</si>
  <si>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</si>
  <si>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</si>
  <si>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</si>
  <si>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</si>
  <si>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</si>
  <si>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</si>
  <si>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</si>
  <si>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</si>
  <si>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</si>
  <si>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</si>
  <si>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</si>
  <si>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</si>
  <si>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</si>
  <si>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</si>
  <si>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</si>
  <si>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</si>
  <si>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</si>
  <si>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</si>
  <si>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</si>
  <si>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</si>
  <si>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</si>
  <si>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</si>
  <si>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</si>
  <si>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</si>
  <si>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</si>
  <si>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</si>
  <si>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</si>
  <si>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</si>
  <si>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</si>
  <si>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</si>
  <si>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</si>
  <si>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</si>
  <si>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</si>
  <si>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</si>
  <si>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</si>
  <si>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</si>
  <si>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</si>
  <si>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</si>
  <si>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</si>
  <si>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</si>
  <si>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</si>
  <si>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</si>
  <si>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</si>
  <si>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</si>
  <si>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</si>
  <si>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</si>
  <si>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</si>
  <si>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</si>
  <si>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</si>
  <si>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</si>
  <si>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</si>
  <si>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</si>
  <si>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</si>
  <si>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</si>
  <si>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</si>
  <si>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</si>
  <si>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</si>
  <si>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</si>
  <si>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</si>
  <si>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</si>
  <si>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</si>
  <si>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</si>
  <si>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</si>
  <si>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</si>
  <si>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</si>
  <si>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</si>
  <si>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</si>
  <si>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</si>
  <si>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</si>
  <si>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</si>
  <si>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</si>
  <si>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</si>
  <si>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</si>
  <si>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</si>
  <si>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</si>
  <si>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</si>
  <si>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</si>
  <si>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</si>
  <si>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</si>
  <si>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</si>
  <si>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</si>
  <si>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</si>
  <si>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</si>
  <si>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</si>
  <si>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</si>
  <si>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</si>
  <si>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</si>
  <si>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</si>
  <si>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</si>
  <si>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</si>
  <si>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</si>
  <si>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</si>
  <si>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</si>
  <si>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</si>
  <si>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</si>
  <si>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</si>
  <si>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</si>
  <si>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</si>
  <si>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</si>
  <si>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</si>
  <si>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</si>
  <si>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</si>
  <si>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</si>
  <si>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</si>
  <si>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</si>
  <si>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</si>
  <si>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</si>
  <si>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</si>
  <si>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</si>
  <si>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</si>
  <si>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</si>
  <si>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</si>
  <si>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</si>
  <si>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</si>
  <si>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</si>
  <si>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</si>
  <si>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</si>
  <si>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</si>
  <si>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</si>
  <si>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</si>
  <si>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</si>
  <si>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</si>
  <si>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</si>
  <si>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</si>
  <si>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</si>
  <si>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</si>
  <si>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</si>
  <si>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</si>
  <si>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</si>
  <si>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</si>
  <si>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</si>
  <si>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</si>
  <si>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</si>
  <si>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</si>
  <si>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</si>
  <si>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</si>
  <si>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</si>
  <si>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</si>
  <si>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</si>
  <si>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</si>
  <si>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</si>
  <si>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</si>
  <si>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</si>
  <si>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</si>
  <si>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</si>
  <si>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</si>
  <si>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</si>
  <si>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</si>
  <si>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</si>
  <si>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</si>
  <si>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</si>
  <si>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</si>
  <si>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</si>
  <si>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</si>
  <si>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</si>
  <si>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</si>
  <si>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</si>
  <si>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</si>
  <si>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</si>
  <si>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</si>
  <si>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</si>
  <si>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</si>
  <si>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</si>
  <si>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</si>
  <si>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</si>
  <si>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</si>
  <si>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</si>
  <si>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</si>
  <si>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</si>
  <si>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</si>
  <si>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</si>
  <si>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</si>
  <si>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</si>
  <si>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</si>
  <si>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</si>
  <si>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</si>
  <si>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</si>
  <si>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</si>
  <si>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</si>
  <si>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</si>
  <si>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</si>
  <si>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</si>
  <si>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</si>
  <si>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</si>
  <si>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</si>
  <si>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</si>
  <si>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</si>
  <si>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</si>
  <si>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</si>
  <si>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</si>
  <si>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</si>
  <si>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</si>
  <si>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</si>
  <si>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</si>
  <si>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</si>
  <si>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</si>
  <si>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</si>
  <si>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</si>
  <si>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</si>
  <si>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</si>
  <si>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</si>
  <si>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</si>
  <si>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</si>
  <si>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</si>
  <si>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</si>
  <si>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</si>
  <si>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</si>
  <si>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</si>
  <si>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</si>
  <si>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</si>
  <si>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</si>
  <si>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</si>
  <si>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</si>
  <si>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</si>
  <si>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</si>
  <si>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</si>
  <si>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</si>
  <si>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</si>
  <si>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</si>
  <si>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</si>
  <si>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</si>
  <si>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</si>
  <si>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</si>
  <si>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</si>
  <si>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</si>
  <si>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</si>
  <si>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</si>
  <si>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</si>
  <si>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</si>
  <si>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</si>
  <si>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</si>
  <si>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</si>
  <si>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</si>
  <si>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</si>
  <si>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</si>
  <si>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</si>
  <si>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</si>
  <si>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</si>
  <si>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</si>
  <si>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</si>
  <si>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</si>
  <si>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</si>
  <si>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</si>
  <si>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</si>
  <si>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</si>
  <si>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</si>
  <si>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</si>
  <si>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</si>
  <si>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</si>
  <si>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</si>
  <si>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</si>
  <si>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</si>
  <si>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</si>
  <si>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</si>
  <si>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</si>
  <si>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</si>
  <si>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</si>
  <si>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</si>
  <si>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</si>
  <si>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</si>
  <si>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</si>
  <si>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</si>
  <si>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</si>
  <si>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</si>
  <si>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</si>
  <si>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</si>
  <si>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</si>
  <si>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</si>
  <si>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</si>
  <si>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</si>
  <si>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</si>
  <si>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</si>
  <si>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</si>
  <si>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</si>
  <si>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</si>
  <si>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</si>
  <si>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</si>
  <si>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</si>
  <si>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</si>
  <si>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</si>
  <si>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</si>
  <si>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</si>
  <si>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</si>
  <si>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</si>
  <si>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</si>
  <si>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</si>
  <si>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</si>
  <si>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</si>
  <si>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</si>
  <si>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</si>
  <si>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</si>
  <si>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</si>
  <si>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</si>
  <si>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</si>
  <si>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</si>
  <si>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</si>
  <si>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</si>
  <si>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</si>
  <si>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</si>
  <si>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</si>
  <si>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</si>
  <si>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</si>
  <si>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</si>
  <si>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</si>
  <si>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</si>
  <si>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</si>
  <si>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</si>
  <si>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</si>
  <si>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</si>
  <si>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</si>
  <si>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</si>
  <si>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</si>
  <si>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</si>
  <si>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</si>
  <si>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</si>
  <si>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</si>
  <si>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</si>
  <si>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</si>
  <si>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</si>
  <si>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</si>
  <si>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</si>
  <si>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</si>
  <si>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</si>
  <si>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</si>
  <si>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</si>
  <si>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</si>
  <si>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</si>
  <si>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</si>
  <si>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</si>
  <si>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</si>
  <si>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</si>
  <si>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</si>
  <si>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</si>
  <si>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</si>
  <si>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</si>
  <si>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</si>
  <si>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</si>
  <si>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</si>
  <si>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</si>
  <si>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</si>
  <si>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</si>
  <si>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</si>
  <si>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</si>
  <si>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</si>
  <si>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</si>
  <si>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</si>
  <si>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</si>
  <si>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</si>
  <si>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</si>
  <si>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</si>
  <si>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</si>
  <si>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</si>
  <si>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</si>
  <si>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</si>
  <si>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</si>
  <si>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</si>
  <si>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</si>
  <si>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</si>
  <si>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</si>
  <si>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</si>
  <si>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</si>
  <si>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</si>
  <si>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</si>
  <si>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</si>
  <si>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</si>
  <si>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</si>
  <si>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</si>
  <si>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</si>
  <si>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</si>
  <si>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</si>
  <si>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</si>
  <si>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</si>
  <si>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</si>
  <si>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</si>
  <si>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</si>
  <si>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</si>
  <si>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</si>
  <si>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</si>
  <si>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</si>
  <si>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</si>
  <si>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</si>
  <si>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</si>
  <si>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</si>
  <si>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</si>
  <si>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</si>
  <si>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</si>
  <si>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</si>
  <si>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</si>
  <si>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</si>
  <si>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</si>
  <si>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</si>
  <si>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</si>
  <si>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</si>
  <si>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</si>
  <si>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</si>
  <si>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</si>
  <si>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</si>
  <si>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</si>
  <si>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</si>
  <si>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</si>
  <si>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</si>
  <si>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</si>
  <si>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</si>
  <si>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</si>
  <si>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</si>
  <si>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</si>
  <si>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</si>
  <si>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</si>
  <si>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</si>
  <si>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</si>
  <si>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</si>
  <si>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</si>
  <si>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</si>
  <si>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</si>
  <si>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</si>
  <si>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</si>
  <si>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</si>
  <si>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</si>
  <si>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</si>
  <si>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</si>
  <si>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</si>
  <si>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</si>
  <si>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</si>
  <si>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</si>
  <si>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</si>
  <si>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</si>
  <si>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</si>
  <si>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</si>
  <si>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</si>
  <si>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</si>
  <si>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</si>
  <si>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</si>
  <si>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</si>
  <si>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</si>
  <si>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</si>
  <si>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</si>
  <si>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</si>
  <si>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</si>
  <si>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</si>
  <si>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</si>
  <si>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</si>
  <si>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</si>
  <si>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</si>
  <si>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</si>
  <si>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</si>
  <si>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</si>
  <si>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</si>
  <si>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</si>
  <si>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</si>
  <si>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</si>
  <si>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</si>
  <si>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</si>
  <si>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</si>
  <si>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</si>
  <si>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</si>
  <si>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</si>
  <si>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</si>
  <si>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</si>
  <si>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</si>
  <si>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</si>
  <si>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</si>
  <si>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</si>
  <si>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</si>
  <si>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</si>
  <si>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</si>
  <si>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</si>
  <si>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</si>
  <si>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</si>
  <si>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</si>
  <si>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</si>
  <si>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</si>
  <si>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</si>
  <si>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</si>
  <si>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</si>
  <si>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</si>
  <si>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</si>
  <si>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</si>
  <si>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</si>
  <si>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</si>
  <si>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</si>
  <si>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</si>
  <si>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</si>
  <si>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</si>
  <si>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</si>
  <si>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</si>
  <si>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</si>
  <si>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</si>
  <si>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</si>
  <si>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</si>
  <si>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</si>
  <si>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</si>
  <si>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</si>
  <si>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</si>
  <si>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</si>
  <si>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</si>
  <si>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</si>
  <si>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</si>
  <si>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</si>
  <si>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</si>
  <si>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</si>
  <si>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</si>
  <si>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</si>
  <si>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</si>
  <si>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</si>
  <si>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</si>
  <si>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</si>
  <si>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</si>
  <si>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</si>
  <si>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</si>
  <si>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</si>
  <si>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</si>
  <si>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</si>
  <si>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</si>
  <si>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</si>
  <si>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</si>
  <si>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</si>
  <si>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</si>
  <si>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</si>
  <si>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</si>
  <si>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</si>
  <si>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</si>
  <si>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</si>
  <si>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</si>
  <si>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</si>
  <si>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</si>
  <si>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</si>
  <si>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</si>
  <si>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</si>
  <si>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</si>
  <si>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</si>
  <si>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</si>
  <si>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</si>
  <si>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</si>
  <si>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</si>
  <si>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</si>
  <si>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</si>
  <si>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</si>
  <si>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</si>
  <si>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</si>
  <si>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</si>
  <si>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</si>
  <si>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</si>
  <si>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</si>
  <si>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</si>
  <si>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</si>
  <si>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</si>
  <si>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</si>
  <si>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</si>
  <si>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</si>
  <si>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</si>
  <si>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</si>
  <si>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</si>
  <si>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</si>
  <si>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</si>
  <si>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</si>
  <si>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</si>
  <si>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</si>
  <si>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</si>
  <si>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</si>
  <si>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</si>
  <si>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</si>
  <si>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</si>
  <si>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</si>
  <si>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</si>
  <si>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</si>
  <si>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</si>
  <si>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</si>
  <si>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</si>
  <si>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</si>
  <si>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</si>
  <si>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</si>
  <si>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</si>
  <si>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</si>
  <si>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</si>
  <si>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</si>
  <si>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</si>
  <si>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</si>
  <si>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</si>
  <si>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</si>
  <si>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</si>
  <si>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</si>
  <si>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</si>
  <si>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</si>
  <si>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</si>
  <si>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</si>
  <si>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</si>
  <si>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</si>
  <si>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</si>
  <si>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</si>
  <si>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</si>
  <si>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</si>
  <si>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</si>
  <si>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</si>
  <si>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</si>
  <si>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</si>
  <si>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</si>
  <si>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</si>
  <si>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</si>
  <si>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</si>
  <si>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</si>
  <si>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</si>
  <si>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</si>
  <si>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</si>
  <si>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</si>
  <si>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</si>
  <si>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</si>
  <si>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</si>
  <si>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</si>
  <si>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</si>
  <si>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</si>
  <si>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</si>
  <si>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</si>
  <si>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</si>
  <si>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</si>
  <si>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</si>
  <si>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</si>
  <si>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</si>
  <si>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</si>
  <si>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</si>
  <si>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</si>
  <si>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</si>
  <si>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</si>
  <si>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</si>
  <si>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</si>
  <si>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</si>
  <si>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</si>
  <si>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</si>
  <si>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</si>
  <si>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</si>
  <si>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</si>
  <si>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</si>
  <si>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</si>
  <si>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</si>
  <si>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</si>
  <si>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</si>
  <si>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</si>
  <si>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</si>
  <si>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</si>
  <si>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</si>
  <si>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</si>
  <si>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</si>
  <si>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</si>
  <si>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</si>
  <si>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</si>
  <si>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</si>
  <si>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</si>
  <si>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</si>
  <si>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</si>
  <si>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</si>
  <si>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</si>
  <si>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</si>
  <si>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</si>
  <si>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</si>
  <si>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</si>
  <si>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</si>
  <si>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</si>
  <si>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</si>
  <si>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</si>
  <si>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</si>
  <si>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</si>
  <si>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</si>
  <si>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</si>
  <si>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</si>
  <si>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</si>
  <si>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</si>
  <si>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</si>
  <si>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</si>
  <si>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</si>
  <si>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</si>
  <si>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</si>
  <si>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</si>
  <si>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</si>
  <si>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</si>
  <si>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</si>
  <si>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</si>
  <si>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</si>
  <si>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</si>
  <si>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</si>
  <si>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</si>
  <si>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</si>
  <si>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</si>
  <si>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</si>
  <si>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</si>
  <si>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</si>
  <si>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</si>
  <si>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</si>
  <si>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</si>
  <si>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</si>
  <si>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</si>
  <si>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</si>
  <si>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</si>
  <si>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</si>
  <si>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</si>
  <si>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</si>
  <si>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</si>
  <si>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</si>
  <si>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</si>
  <si>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</si>
  <si>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</si>
  <si>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</si>
  <si>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</si>
  <si>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</si>
  <si>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</si>
  <si>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</si>
  <si>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</si>
  <si>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</si>
  <si>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</si>
  <si>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</si>
  <si>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</si>
  <si>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</si>
  <si>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</si>
  <si>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</si>
  <si>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</si>
  <si>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</si>
  <si>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</si>
  <si>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</si>
  <si>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</si>
  <si>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</si>
  <si>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</si>
  <si>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</si>
  <si>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</si>
  <si>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</si>
  <si>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</si>
  <si>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</si>
  <si>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</si>
  <si>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</si>
  <si>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</si>
  <si>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</si>
  <si>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</si>
  <si>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</si>
  <si>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</si>
  <si>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</si>
  <si>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</si>
  <si>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</si>
  <si>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</si>
  <si>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</si>
  <si>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</si>
  <si>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</si>
  <si>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</si>
  <si>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</si>
  <si>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</si>
  <si>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</si>
  <si>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</si>
  <si>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</si>
  <si>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</si>
  <si>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</si>
  <si>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</si>
  <si>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</si>
  <si>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</si>
  <si>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</si>
  <si>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</si>
  <si>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</si>
  <si>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</si>
  <si>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</si>
  <si>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</si>
  <si>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</si>
  <si>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</si>
  <si>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</si>
  <si>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</si>
  <si>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</si>
  <si>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</si>
  <si>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</si>
  <si>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</si>
  <si>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</si>
  <si>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</si>
  <si>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</si>
  <si>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</si>
  <si>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</si>
  <si>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</si>
  <si>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</si>
  <si>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</si>
  <si>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</si>
  <si>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</si>
  <si>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</si>
  <si>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</si>
  <si>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</si>
  <si>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</si>
  <si>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</si>
  <si>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</si>
  <si>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</si>
  <si>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</si>
  <si>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</si>
  <si>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</si>
  <si>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</si>
  <si>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</si>
  <si>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</si>
  <si>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</si>
  <si>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</si>
  <si>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</si>
  <si>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</si>
  <si>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</si>
  <si>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</si>
  <si>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</si>
  <si>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</si>
  <si>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</si>
  <si>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</si>
  <si>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</si>
  <si>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</si>
  <si>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</si>
  <si>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</si>
  <si>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</si>
  <si>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</si>
  <si>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</si>
  <si>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</si>
  <si>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</si>
  <si>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</si>
  <si>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</si>
  <si>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</si>
  <si>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</si>
  <si>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</si>
  <si>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</si>
  <si>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</si>
  <si>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</si>
  <si>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</si>
  <si>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</si>
  <si>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</si>
  <si>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</si>
  <si>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</si>
  <si>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</si>
  <si>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</si>
  <si>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</si>
  <si>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</si>
  <si>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</si>
  <si>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</si>
  <si>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</si>
  <si>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</si>
  <si>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</si>
  <si>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</si>
  <si>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</si>
  <si>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</si>
  <si>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</si>
  <si>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</si>
  <si>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</si>
  <si>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</si>
  <si>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</si>
  <si>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</si>
  <si>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</si>
  <si>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</si>
  <si>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</si>
  <si>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</si>
  <si>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</si>
  <si>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</si>
  <si>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</si>
  <si>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</si>
  <si>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</si>
  <si>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</si>
  <si>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</si>
  <si>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</si>
  <si>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</si>
  <si>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</si>
  <si>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</si>
  <si>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</si>
  <si>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</si>
  <si>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</si>
  <si>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</si>
  <si>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</si>
  <si>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</si>
  <si>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</si>
  <si>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</si>
  <si>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</si>
  <si>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</si>
  <si>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</si>
  <si>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</si>
  <si>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</si>
  <si>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</si>
  <si>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</si>
  <si>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</si>
  <si>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</si>
  <si>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</si>
  <si>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</si>
  <si>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</si>
  <si>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</si>
  <si>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</si>
  <si>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</si>
  <si>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</si>
  <si>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</si>
  <si>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</si>
  <si>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</si>
  <si>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</si>
  <si>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</si>
  <si>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</si>
  <si>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</si>
  <si>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</si>
  <si>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</si>
  <si>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</si>
  <si>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</si>
  <si>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</si>
  <si>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</si>
  <si>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</si>
  <si>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</si>
  <si>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</si>
  <si>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</si>
  <si>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</si>
  <si>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</si>
  <si>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</si>
  <si>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</si>
  <si>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</si>
  <si>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</si>
  <si>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</si>
  <si>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</si>
  <si>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</si>
  <si>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</si>
  <si>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</si>
  <si>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</si>
  <si>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</si>
  <si>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</si>
  <si>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</si>
  <si>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</si>
  <si>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</si>
  <si>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</si>
  <si>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</si>
  <si>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</si>
  <si>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</si>
  <si>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</si>
  <si>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</si>
  <si>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</si>
  <si>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</si>
  <si>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</si>
  <si>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</si>
  <si>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</si>
  <si>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</si>
  <si>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</si>
  <si>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</si>
  <si>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</si>
  <si>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</si>
  <si>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</si>
  <si>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</si>
  <si>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</si>
  <si>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</si>
  <si>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</si>
  <si>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</si>
  <si>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</si>
  <si>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</si>
  <si>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</si>
  <si>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</si>
  <si>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</si>
  <si>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</si>
  <si>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</si>
  <si>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</si>
  <si>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</si>
  <si>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</si>
  <si>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</si>
  <si>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</si>
  <si>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</si>
  <si>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</si>
  <si>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</si>
  <si>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</si>
  <si>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</si>
  <si>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</si>
  <si>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</si>
  <si>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</si>
  <si>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</si>
  <si>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</si>
  <si>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</si>
  <si>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</si>
  <si>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</si>
  <si>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</si>
  <si>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</si>
  <si>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</si>
  <si>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</si>
  <si>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</si>
  <si>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</si>
  <si>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</si>
  <si>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</si>
  <si>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</si>
  <si>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</si>
  <si>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</si>
  <si>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</si>
  <si>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</si>
  <si>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</si>
  <si>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</si>
  <si>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</si>
  <si>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</si>
  <si>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</si>
  <si>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</si>
  <si>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</si>
  <si>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</si>
  <si>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</si>
  <si>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</si>
  <si>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</si>
  <si>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</si>
  <si>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</si>
  <si>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</si>
  <si>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</si>
  <si>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</si>
  <si>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</si>
  <si>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</si>
  <si>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</si>
  <si>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</si>
  <si>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</si>
  <si>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</si>
  <si>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</si>
  <si>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</si>
  <si>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</si>
  <si>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</si>
  <si>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</si>
  <si>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</si>
  <si>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</si>
  <si>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</si>
  <si>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</si>
  <si>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</si>
  <si>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</si>
  <si>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</si>
  <si>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</si>
  <si>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</si>
  <si>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</si>
  <si>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</si>
  <si>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</si>
  <si>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</si>
  <si>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</si>
  <si>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</si>
  <si>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</si>
  <si>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</si>
  <si>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</si>
  <si>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</si>
  <si>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</si>
  <si>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</si>
  <si>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</si>
  <si>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</si>
  <si>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</si>
  <si>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</si>
  <si>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</si>
  <si>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</si>
  <si>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</si>
  <si>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</si>
  <si>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</si>
  <si>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</si>
  <si>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</si>
  <si>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</si>
  <si>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</si>
  <si>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</si>
  <si>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</si>
  <si>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</si>
  <si>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</si>
  <si>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</si>
  <si>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</si>
  <si>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</si>
  <si>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</si>
  <si>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</si>
  <si>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</si>
  <si>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</si>
  <si>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</si>
  <si>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</si>
  <si>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</si>
  <si>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</si>
  <si>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</si>
  <si>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</si>
  <si>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</si>
  <si>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</si>
  <si>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</si>
  <si>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</si>
  <si>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</si>
  <si>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</si>
  <si>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</si>
  <si>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</si>
  <si>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</si>
  <si>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</si>
  <si>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</si>
  <si>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</si>
  <si>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</si>
  <si>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</si>
  <si>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</si>
  <si>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</si>
  <si>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</si>
  <si>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</si>
  <si>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</si>
  <si>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</si>
  <si>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</si>
  <si>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</si>
  <si>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</si>
  <si>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</si>
  <si>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</si>
  <si>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</si>
  <si>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</si>
  <si>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</si>
  <si>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</si>
  <si>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</si>
  <si>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</si>
  <si>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</si>
  <si>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</si>
  <si>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</si>
  <si>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</si>
  <si>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</si>
  <si>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</si>
  <si>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</si>
  <si>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</si>
  <si>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</si>
  <si>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</si>
  <si>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</si>
  <si>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</si>
  <si>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</si>
  <si>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</si>
  <si>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</si>
  <si>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</si>
  <si>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</si>
  <si>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</si>
  <si>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</si>
  <si>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</si>
  <si>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</si>
  <si>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</si>
  <si>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</si>
  <si>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</si>
  <si>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</si>
  <si>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</si>
  <si>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</si>
  <si>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</si>
  <si>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</si>
  <si>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</si>
  <si>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</si>
  <si>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</si>
  <si>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</si>
  <si>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</si>
  <si>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</si>
  <si>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</si>
  <si>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</si>
  <si>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</si>
  <si>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</si>
  <si>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</si>
  <si>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</si>
  <si>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</si>
  <si>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</si>
  <si>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</si>
  <si>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</si>
  <si>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</si>
  <si>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</si>
  <si>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</si>
  <si>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</si>
  <si>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</si>
  <si>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</si>
  <si>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</si>
  <si>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</si>
  <si>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</si>
  <si>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</si>
  <si>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</si>
  <si>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</si>
  <si>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</si>
  <si>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</si>
  <si>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</si>
  <si>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</si>
  <si>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</si>
  <si>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</si>
  <si>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</si>
  <si>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</si>
  <si>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</si>
  <si>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</si>
  <si>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</si>
  <si>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</si>
  <si>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</si>
  <si>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</si>
  <si>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</si>
  <si>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</si>
  <si>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</si>
  <si>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</si>
  <si>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</si>
  <si>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</si>
  <si>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</si>
  <si>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</si>
  <si>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</si>
  <si>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</si>
  <si>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</si>
  <si>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</si>
  <si>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</si>
  <si>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</si>
  <si>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</si>
  <si>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</si>
  <si>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</si>
  <si>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</si>
  <si>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</si>
  <si>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</si>
  <si>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</si>
  <si>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</si>
  <si>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</si>
  <si>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</si>
  <si>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</si>
  <si>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</si>
  <si>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</si>
  <si>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</si>
  <si>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</si>
  <si>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</si>
  <si>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</si>
  <si>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</si>
  <si>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</si>
  <si>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</si>
  <si>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</si>
  <si>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</si>
  <si>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</si>
  <si>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</si>
  <si>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</si>
  <si>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</si>
  <si>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</si>
  <si>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</si>
  <si>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</si>
  <si>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</si>
  <si>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</si>
  <si>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</si>
  <si>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</si>
  <si>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</si>
  <si>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</si>
  <si>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</si>
  <si>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</si>
  <si>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</si>
  <si>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</si>
  <si>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</si>
  <si>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</si>
  <si>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</si>
  <si>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</si>
  <si>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</si>
  <si>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</si>
  <si>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</si>
  <si>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</si>
  <si>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</si>
  <si>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</si>
  <si>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</si>
  <si>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</si>
  <si>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</si>
  <si>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</si>
  <si>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</si>
  <si>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</si>
  <si>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</si>
  <si>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</si>
  <si>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</si>
  <si>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</si>
  <si>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</si>
  <si>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</si>
  <si>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</si>
  <si>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</si>
  <si>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</si>
  <si>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</si>
  <si>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</si>
  <si>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</si>
  <si>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</si>
  <si>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</si>
  <si>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</si>
  <si>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</si>
  <si>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</si>
  <si>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</si>
  <si>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</si>
  <si>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</si>
  <si>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</si>
  <si>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</si>
  <si>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</si>
  <si>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</si>
  <si>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</si>
  <si>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</si>
  <si>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</si>
  <si>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</si>
  <si>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</si>
  <si>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</si>
  <si>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</si>
  <si>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</si>
  <si>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</si>
  <si>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</si>
  <si>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</si>
  <si>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</si>
  <si>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</si>
  <si>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</si>
  <si>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</si>
  <si>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</si>
  <si>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</si>
  <si>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</si>
  <si>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</si>
  <si>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</si>
  <si>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</si>
  <si>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</si>
  <si>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</si>
  <si>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</si>
  <si>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</si>
  <si>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</si>
  <si>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</si>
  <si>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</si>
  <si>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</si>
  <si>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</si>
  <si>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</si>
  <si>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</si>
  <si>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</si>
  <si>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</si>
  <si>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</si>
  <si>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</si>
  <si>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</si>
  <si>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</si>
  <si>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</si>
  <si>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</si>
  <si>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</si>
  <si>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</si>
  <si>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</si>
  <si>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</si>
  <si>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</si>
  <si>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</si>
  <si>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</si>
  <si>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</si>
  <si>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</si>
  <si>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</si>
  <si>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</si>
  <si>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</si>
  <si>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</si>
  <si>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</si>
  <si>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</si>
  <si>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</si>
  <si>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</si>
  <si>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</si>
  <si>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</si>
  <si>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</si>
  <si>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</si>
  <si>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</si>
  <si>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</si>
  <si>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</si>
  <si>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</si>
  <si>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</si>
  <si>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</si>
  <si>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</si>
  <si>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</si>
  <si>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</si>
  <si>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</si>
  <si>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</si>
  <si>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</si>
  <si>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</si>
  <si>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</si>
  <si>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</si>
  <si>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</si>
  <si>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</si>
  <si>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</si>
  <si>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</si>
  <si>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</si>
  <si>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</si>
  <si>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</si>
  <si>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</si>
  <si>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</si>
  <si>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</si>
  <si>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</si>
  <si>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</si>
  <si>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</si>
  <si>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</si>
  <si>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</si>
  <si>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</si>
  <si>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</si>
  <si>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</si>
  <si>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</si>
  <si>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</si>
  <si>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</si>
  <si>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</si>
  <si>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</si>
  <si>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</si>
  <si>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</si>
  <si>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</si>
  <si>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</si>
  <si>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</si>
  <si>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</si>
  <si>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</si>
  <si>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</si>
  <si>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</si>
  <si>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</si>
  <si>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</si>
  <si>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</si>
  <si>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</si>
  <si>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</si>
  <si>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</si>
  <si>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</si>
  <si>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</si>
  <si>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</si>
  <si>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</si>
  <si>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</si>
  <si>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</si>
  <si>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</si>
  <si>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</si>
  <si>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</si>
  <si>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</si>
  <si>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</si>
  <si>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</si>
  <si>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</si>
  <si>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</si>
  <si>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</si>
  <si>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</si>
  <si>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</si>
  <si>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</si>
  <si>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</si>
  <si>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</si>
  <si>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</si>
  <si>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</si>
  <si>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</si>
  <si>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</si>
  <si>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</si>
  <si>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</si>
  <si>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</si>
  <si>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</si>
  <si>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</si>
  <si>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</si>
  <si>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</si>
  <si>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</si>
  <si>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</si>
  <si>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</si>
  <si>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</si>
  <si>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</si>
  <si>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</si>
  <si>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</si>
  <si>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</si>
  <si>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</si>
  <si>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</si>
  <si>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</si>
  <si>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</si>
  <si>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</si>
  <si>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</si>
  <si>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</si>
  <si>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</si>
  <si>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</si>
  <si>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</si>
  <si>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</si>
  <si>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</si>
  <si>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</si>
  <si>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</si>
  <si>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</si>
  <si>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</si>
  <si>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</si>
  <si>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</si>
  <si>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</si>
  <si>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</si>
  <si>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</si>
  <si>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</si>
  <si>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</si>
  <si>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</si>
  <si>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</si>
  <si>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</si>
  <si>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</si>
  <si>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</si>
  <si>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</si>
  <si>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</si>
  <si>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</si>
  <si>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</si>
  <si>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</si>
  <si>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</si>
  <si>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</si>
  <si>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</si>
  <si>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</si>
  <si>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</si>
  <si>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</si>
  <si>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</si>
  <si>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</si>
  <si>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</si>
  <si>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</si>
  <si>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</si>
  <si>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</si>
  <si>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</si>
  <si>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</si>
  <si>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</si>
  <si>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</si>
  <si>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</si>
  <si>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</si>
  <si>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</si>
  <si>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</si>
  <si>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</si>
  <si>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</si>
  <si>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</si>
  <si>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</si>
  <si>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</si>
  <si>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</si>
  <si>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</si>
  <si>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</si>
  <si>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</si>
  <si>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</si>
  <si>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</si>
  <si>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</si>
  <si>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</si>
  <si>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</si>
  <si>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</si>
  <si>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</si>
  <si>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</si>
  <si>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</si>
  <si>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</si>
  <si>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</si>
  <si>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</si>
  <si>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</si>
  <si>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</si>
  <si>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</si>
  <si>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</si>
  <si>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</si>
  <si>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</si>
  <si>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</si>
  <si>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</si>
  <si>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</si>
  <si>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</si>
  <si>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</si>
  <si>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</si>
  <si>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</si>
  <si>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</si>
  <si>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</si>
  <si>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</si>
  <si>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</si>
  <si>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</si>
  <si>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</si>
  <si>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</si>
  <si>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</si>
  <si>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</si>
  <si>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</si>
  <si>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</si>
  <si>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</si>
  <si>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</si>
  <si>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</si>
  <si>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</si>
  <si>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</si>
  <si>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</si>
  <si>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</si>
  <si>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</si>
  <si>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</si>
  <si>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</si>
  <si>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</si>
  <si>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</si>
  <si>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</si>
  <si>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</si>
  <si>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</si>
  <si>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</si>
  <si>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</si>
  <si>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</si>
  <si>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</si>
  <si>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</si>
  <si>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</si>
  <si>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</si>
  <si>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</si>
  <si>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</si>
  <si>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</si>
  <si>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</si>
  <si>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</si>
  <si>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</si>
  <si>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</si>
  <si>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</si>
  <si>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</si>
  <si>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</si>
  <si>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</si>
  <si>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</si>
  <si>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</si>
  <si>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</si>
  <si>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</si>
  <si>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</si>
  <si>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</si>
  <si>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</si>
  <si>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</si>
  <si>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</si>
  <si>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</si>
  <si>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</si>
  <si>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</si>
  <si>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</si>
  <si>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</si>
  <si>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</si>
  <si>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</si>
  <si>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</si>
  <si>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</si>
  <si>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</si>
  <si>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</si>
  <si>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</si>
  <si>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</si>
  <si>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</si>
  <si>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</si>
  <si>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</si>
  <si>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</si>
  <si>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</si>
  <si>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</si>
  <si>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</si>
  <si>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</si>
  <si>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</si>
  <si>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</si>
  <si>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</si>
  <si>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</si>
  <si>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</si>
  <si>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</si>
  <si>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</si>
  <si>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</si>
  <si>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</si>
  <si>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</si>
  <si>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</si>
  <si>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</si>
  <si>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</si>
  <si>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</si>
  <si>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</si>
  <si>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</si>
  <si>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</si>
  <si>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</si>
  <si>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</si>
  <si>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</si>
  <si>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</si>
  <si>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</si>
  <si>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</si>
  <si>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</si>
  <si>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</si>
  <si>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</si>
  <si>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</si>
  <si>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</si>
  <si>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</si>
  <si>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</si>
  <si>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</si>
  <si>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</si>
  <si>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</si>
  <si>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</si>
  <si>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</si>
  <si>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</si>
  <si>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</si>
  <si>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</si>
  <si>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</si>
  <si>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</si>
  <si>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</si>
  <si>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</si>
  <si>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</si>
  <si>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</si>
  <si>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</si>
  <si>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</si>
  <si>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</si>
  <si>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</si>
  <si>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</si>
  <si>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</si>
  <si>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</si>
  <si>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</si>
  <si>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</si>
  <si>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</si>
  <si>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</si>
  <si>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</si>
  <si>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</si>
  <si>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</si>
  <si>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</si>
  <si>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</si>
  <si>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</si>
  <si>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</si>
  <si>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</si>
  <si>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</si>
  <si>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</si>
  <si>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</si>
  <si>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</si>
  <si>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</si>
  <si>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</si>
  <si>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</si>
  <si>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</si>
  <si>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</si>
  <si>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</si>
  <si>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</si>
  <si>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</si>
  <si>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</si>
  <si>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</si>
  <si>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</si>
  <si>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</si>
  <si>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</si>
  <si>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</si>
  <si>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</si>
  <si>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</si>
  <si>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</si>
  <si>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</si>
  <si>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</si>
  <si>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</si>
  <si>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</si>
  <si>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</si>
  <si>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</si>
  <si>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</si>
  <si>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</si>
  <si>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</si>
  <si>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</si>
  <si>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</si>
  <si>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</si>
  <si>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</si>
  <si>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</si>
  <si>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</si>
  <si>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</si>
  <si>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</si>
  <si>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</si>
  <si>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</si>
  <si>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</si>
  <si>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</si>
  <si>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</si>
  <si>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</si>
  <si>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</si>
  <si>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</si>
  <si>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</si>
  <si>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</si>
  <si>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</si>
  <si>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</si>
  <si>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</si>
  <si>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</si>
  <si>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</si>
  <si>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</si>
  <si>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</si>
  <si>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</si>
  <si>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</si>
  <si>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</si>
  <si>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</si>
  <si>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</si>
  <si>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</si>
  <si>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</si>
  <si>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</si>
  <si>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</si>
  <si>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</si>
  <si>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</si>
  <si>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</si>
  <si>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</si>
  <si>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</si>
  <si>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</si>
  <si>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</si>
  <si>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</si>
  <si>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</si>
  <si>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</si>
  <si>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</si>
  <si>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</si>
  <si>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</si>
  <si>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</si>
  <si>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</si>
  <si>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</si>
  <si>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</si>
  <si>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</si>
  <si>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</si>
  <si>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</si>
  <si>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</si>
  <si>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</si>
  <si>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</si>
  <si>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</si>
  <si>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</si>
  <si>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</si>
  <si>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</si>
  <si>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</si>
  <si>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</si>
  <si>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</si>
  <si>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</si>
  <si>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</si>
  <si>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</si>
  <si>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</si>
  <si>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</si>
  <si>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</si>
  <si>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</si>
  <si>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</si>
  <si>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</si>
  <si>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</si>
  <si>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</si>
  <si>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</si>
  <si>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</si>
  <si>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</si>
  <si>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</si>
  <si>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</si>
  <si>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</si>
  <si>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</si>
  <si>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</si>
  <si>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</si>
  <si>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</si>
  <si>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</si>
  <si>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</si>
  <si>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</si>
  <si>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</si>
  <si>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</si>
  <si>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</si>
  <si>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</si>
  <si>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</si>
  <si>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</si>
  <si>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</si>
  <si>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</si>
  <si>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</si>
  <si>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</si>
  <si>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</si>
  <si>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</si>
  <si>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</si>
  <si>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</si>
  <si>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</si>
  <si>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</si>
  <si>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</si>
  <si>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</si>
  <si>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</si>
  <si>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</si>
  <si>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</si>
  <si>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</si>
  <si>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</si>
  <si>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</si>
  <si>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</si>
  <si>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</si>
  <si>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</si>
  <si>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</si>
  <si>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</si>
  <si>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</si>
  <si>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</si>
  <si>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</si>
  <si>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</si>
  <si>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</si>
  <si>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</si>
  <si>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</si>
  <si>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</si>
  <si>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</si>
  <si>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</si>
  <si>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</si>
  <si>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</si>
  <si>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</si>
  <si>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</si>
  <si>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</si>
  <si>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</si>
  <si>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</si>
  <si>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</si>
  <si>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</si>
  <si>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</si>
  <si>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</si>
  <si>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</si>
  <si>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</si>
  <si>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</si>
  <si>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</si>
  <si>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</si>
  <si>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</si>
  <si>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</si>
  <si>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</si>
  <si>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</si>
  <si>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</si>
  <si>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</si>
  <si>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</si>
  <si>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</si>
  <si>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</si>
  <si>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</si>
  <si>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</si>
  <si>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</si>
  <si>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</si>
  <si>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</si>
  <si>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</si>
  <si>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</si>
  <si>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</si>
  <si>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</si>
  <si>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</si>
  <si>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</si>
  <si>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</si>
  <si>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</si>
  <si>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</si>
  <si>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</si>
  <si>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</si>
  <si>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</si>
  <si>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</si>
  <si>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</si>
  <si>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</si>
  <si>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</si>
  <si>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</si>
  <si>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</si>
  <si>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</si>
  <si>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</si>
  <si>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</si>
  <si>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</si>
  <si>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</si>
  <si>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</si>
  <si>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</si>
  <si>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</si>
  <si>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</si>
  <si>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</si>
  <si>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</si>
  <si>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</si>
  <si>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</si>
  <si>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</si>
  <si>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</si>
  <si>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</si>
  <si>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</si>
  <si>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</si>
  <si>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</si>
  <si>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</si>
  <si>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</si>
  <si>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</si>
  <si>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</si>
  <si>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</si>
  <si>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</si>
  <si>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</si>
  <si>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</si>
  <si>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</si>
  <si>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</si>
  <si>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</si>
  <si>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</si>
  <si>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</si>
  <si>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</si>
  <si>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</si>
  <si>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</si>
  <si>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</si>
  <si>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</si>
  <si>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</si>
  <si>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</si>
  <si>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</si>
  <si>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</si>
  <si>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</si>
  <si>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</si>
  <si>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</si>
  <si>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</si>
  <si>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</si>
  <si>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</si>
  <si>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</si>
  <si>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</si>
  <si>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</si>
  <si>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</si>
  <si>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</si>
  <si>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</si>
  <si>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</si>
  <si>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</si>
  <si>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</si>
  <si>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</si>
  <si>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</si>
  <si>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</si>
  <si>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</si>
  <si>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</si>
  <si>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</si>
  <si>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</si>
  <si>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</si>
  <si>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</si>
  <si>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</si>
  <si>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</si>
  <si>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</si>
  <si>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</si>
  <si>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</si>
  <si>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</si>
  <si>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</si>
  <si>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</si>
  <si>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</si>
  <si>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</si>
  <si>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</si>
  <si>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</si>
  <si>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</si>
  <si>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</si>
  <si>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</si>
  <si>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</si>
  <si>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</si>
  <si>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</si>
  <si>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</si>
  <si>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</si>
  <si>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</si>
  <si>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</si>
  <si>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</si>
  <si>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</si>
  <si>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</si>
  <si>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</si>
  <si>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</si>
  <si>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</si>
  <si>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</si>
  <si>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</si>
  <si>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</si>
  <si>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</si>
  <si>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</si>
  <si>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</si>
  <si>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</si>
  <si>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</si>
  <si>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</si>
  <si>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</si>
  <si>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</si>
  <si>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</si>
  <si>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</si>
  <si>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</si>
  <si>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</si>
  <si>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</si>
  <si>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</si>
  <si>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</si>
  <si>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</si>
  <si>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</si>
  <si>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</si>
  <si>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</si>
  <si>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</si>
  <si>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</si>
  <si>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</si>
  <si>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</si>
  <si>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</si>
  <si>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</si>
  <si>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</si>
  <si>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</si>
  <si>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</si>
  <si>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</si>
  <si>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</si>
  <si>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</si>
  <si>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</si>
  <si>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</si>
  <si>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</si>
  <si>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</si>
  <si>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</si>
  <si>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</si>
  <si>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</si>
  <si>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</si>
  <si>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</si>
  <si>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</si>
  <si>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</si>
  <si>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</si>
  <si>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</si>
  <si>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</si>
  <si>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</si>
  <si>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</si>
  <si>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</si>
  <si>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</si>
  <si>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</si>
  <si>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</si>
  <si>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</si>
  <si>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</si>
  <si>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</si>
  <si>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</si>
  <si>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</si>
  <si>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</si>
  <si>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</si>
  <si>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</si>
  <si>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</si>
  <si>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</si>
  <si>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</si>
  <si>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</si>
  <si>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</si>
  <si>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</si>
  <si>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</si>
  <si>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</si>
  <si>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</si>
  <si>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</si>
  <si>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</si>
  <si>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</si>
  <si>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</si>
  <si>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</si>
  <si>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</si>
  <si>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</si>
  <si>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</si>
  <si>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</si>
  <si>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</si>
  <si>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</si>
  <si>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</si>
  <si>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</si>
  <si>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</si>
  <si>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</si>
  <si>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</si>
  <si>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</si>
  <si>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</si>
  <si>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</si>
  <si>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</si>
  <si>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</si>
  <si>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</si>
  <si>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</si>
  <si>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</si>
  <si>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</si>
  <si>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</si>
  <si>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</si>
  <si>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</si>
  <si>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</si>
  <si>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</si>
  <si>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</si>
  <si>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</si>
  <si>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</si>
  <si>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</si>
  <si>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</si>
  <si>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</si>
  <si>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</si>
  <si>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</si>
  <si>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</si>
  <si>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</si>
  <si>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</si>
  <si>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</si>
  <si>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</si>
  <si>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</si>
  <si>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</si>
  <si>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</si>
  <si>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</si>
  <si>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</si>
  <si>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</si>
  <si>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</si>
  <si>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</si>
  <si>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</si>
  <si>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</si>
  <si>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</si>
  <si>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</si>
  <si>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</si>
  <si>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</si>
  <si>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</si>
  <si>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</si>
  <si>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</si>
  <si>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</si>
  <si>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</si>
  <si>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</si>
  <si>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</si>
  <si>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</si>
  <si>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</si>
  <si>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</si>
  <si>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</si>
  <si>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</si>
  <si>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</si>
  <si>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</si>
  <si>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</si>
  <si>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</si>
  <si>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</si>
  <si>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</si>
  <si>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</si>
  <si>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</si>
  <si>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</si>
  <si>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</si>
  <si>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</si>
  <si>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</si>
  <si>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</si>
  <si>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</si>
  <si>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</si>
  <si>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</si>
  <si>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</si>
  <si>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</si>
  <si>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</si>
  <si>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</si>
  <si>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</si>
  <si>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</si>
  <si>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</si>
  <si>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</si>
  <si>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</si>
  <si>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</si>
  <si>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</si>
  <si>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</si>
  <si>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</si>
  <si>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</si>
  <si>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</si>
  <si>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</si>
  <si>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</si>
  <si>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</si>
  <si>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</si>
  <si>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</si>
  <si>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</si>
  <si>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</si>
  <si>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</si>
  <si>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</si>
  <si>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</si>
  <si>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</si>
  <si>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</si>
  <si>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</si>
  <si>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</si>
  <si>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</si>
  <si>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</si>
  <si>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</si>
  <si>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</si>
  <si>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</si>
  <si>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</si>
  <si>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</si>
  <si>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</si>
  <si>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</si>
  <si>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</si>
  <si>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</si>
  <si>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</si>
  <si>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</si>
  <si>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</si>
  <si>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</si>
  <si>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</si>
  <si>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</si>
  <si>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</si>
  <si>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</si>
  <si>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</si>
  <si>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</si>
  <si>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</si>
  <si>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</si>
  <si>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</si>
  <si>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</si>
  <si>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</si>
  <si>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</si>
  <si>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</si>
  <si>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</si>
  <si>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</si>
  <si>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</si>
  <si>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</si>
  <si>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</si>
  <si>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</si>
  <si>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</si>
  <si>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</si>
  <si>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</si>
  <si>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</si>
  <si>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</si>
  <si>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</si>
  <si>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</si>
  <si>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</si>
  <si>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</si>
  <si>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</si>
  <si>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</si>
  <si>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</si>
  <si>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</si>
  <si>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</si>
  <si>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</si>
  <si>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</si>
  <si>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</si>
  <si>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</si>
  <si>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</si>
  <si>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</si>
  <si>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</si>
  <si>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</si>
  <si>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</si>
  <si>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</si>
  <si>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</si>
  <si>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</si>
  <si>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</si>
  <si>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</si>
  <si>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</si>
  <si>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</si>
  <si>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</si>
  <si>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</si>
  <si>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</si>
  <si>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</si>
  <si>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</si>
  <si>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</si>
  <si>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</si>
  <si>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</si>
  <si>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</si>
  <si>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</si>
  <si>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</si>
  <si>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</si>
  <si>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</si>
  <si>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</si>
  <si>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</si>
  <si>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</si>
  <si>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</si>
  <si>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</si>
  <si>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</si>
  <si>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</si>
  <si>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</si>
  <si>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</si>
  <si>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</si>
  <si>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</si>
  <si>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</si>
  <si>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</si>
  <si>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</si>
  <si>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</si>
  <si>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</si>
  <si>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</si>
  <si>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</si>
  <si>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</si>
  <si>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</si>
  <si>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</si>
  <si>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</si>
  <si>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</si>
  <si>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</si>
  <si>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</si>
  <si>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</si>
  <si>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</si>
  <si>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</si>
  <si>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</si>
  <si>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</si>
  <si>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</si>
  <si>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</si>
  <si>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</si>
  <si>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</si>
  <si>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</si>
  <si>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</si>
  <si>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</si>
  <si>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</si>
  <si>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</si>
  <si>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</si>
  <si>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</si>
  <si>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</si>
  <si>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</si>
  <si>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</si>
  <si>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</si>
  <si>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</si>
  <si>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</si>
  <si>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</si>
  <si>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</si>
  <si>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</si>
  <si>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</si>
  <si>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</si>
  <si>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</si>
  <si>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</si>
  <si>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</si>
  <si>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</si>
  <si>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</si>
  <si>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</si>
  <si>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</si>
  <si>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</si>
  <si>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</si>
  <si>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</si>
  <si>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</si>
  <si>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</si>
  <si>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</si>
  <si>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</si>
  <si>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</si>
  <si>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</si>
  <si>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</si>
  <si>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</si>
  <si>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</si>
  <si>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</si>
  <si>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</si>
  <si>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</si>
  <si>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</si>
  <si>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</si>
  <si>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</si>
  <si>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</si>
  <si>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</si>
  <si>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</si>
  <si>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</si>
  <si>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</si>
  <si>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</si>
  <si>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</si>
  <si>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</si>
  <si>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</si>
  <si>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</si>
  <si>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</si>
  <si>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</si>
  <si>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</si>
  <si>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</si>
  <si>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</si>
  <si>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</si>
  <si>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</si>
  <si>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</si>
  <si>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</si>
  <si>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</si>
  <si>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</si>
  <si>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</si>
  <si>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</si>
  <si>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</si>
  <si>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</si>
  <si>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</si>
  <si>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</si>
  <si>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</si>
  <si>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</si>
  <si>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</si>
  <si>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</si>
  <si>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</si>
  <si>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</si>
  <si>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</si>
  <si>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</si>
  <si>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</si>
  <si>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</si>
  <si>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</si>
  <si>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</si>
  <si>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</si>
  <si>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</si>
  <si>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</si>
  <si>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</si>
  <si>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</si>
  <si>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</si>
  <si>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</si>
  <si>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</si>
  <si>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</si>
  <si>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</si>
  <si>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</si>
  <si>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</si>
  <si>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</si>
  <si>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</si>
  <si>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</si>
  <si>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</si>
  <si>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</si>
  <si>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</si>
  <si>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</si>
  <si>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</si>
  <si>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</si>
  <si>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</si>
  <si>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</si>
  <si>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</si>
  <si>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</si>
  <si>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</si>
  <si>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</si>
  <si>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</si>
  <si>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</si>
  <si>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</si>
  <si>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</si>
  <si>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</si>
  <si>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</si>
  <si>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</si>
  <si>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</si>
  <si>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</si>
  <si>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</si>
  <si>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</si>
  <si>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</si>
  <si>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</si>
  <si>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</si>
  <si>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</si>
  <si>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</si>
  <si>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</si>
  <si>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</si>
  <si>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</si>
  <si>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</si>
  <si>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</si>
  <si>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</si>
  <si>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</si>
  <si>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</si>
  <si>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</si>
  <si>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</si>
  <si>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</si>
  <si>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</si>
  <si>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</si>
  <si>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</si>
  <si>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</si>
  <si>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</si>
  <si>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</si>
  <si>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</si>
  <si>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</si>
  <si>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</si>
  <si>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</si>
  <si>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</si>
  <si>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</si>
  <si>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</si>
  <si>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</si>
  <si>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</si>
  <si>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</si>
  <si>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</si>
  <si>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</si>
  <si>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</si>
  <si>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</si>
  <si>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</si>
  <si>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</si>
  <si>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</si>
  <si>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</si>
  <si>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</si>
  <si>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</si>
  <si>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</si>
  <si>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</si>
  <si>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</si>
  <si>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</si>
  <si>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</si>
  <si>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</si>
  <si>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</si>
  <si>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</si>
  <si>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</si>
  <si>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</si>
  <si>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</si>
  <si>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</si>
  <si>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</si>
  <si>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</si>
  <si>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</si>
  <si>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</si>
  <si>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</si>
  <si>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</si>
  <si>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</si>
  <si>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</si>
  <si>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</si>
  <si>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</si>
  <si>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</si>
  <si>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</si>
  <si>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</si>
  <si>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</si>
  <si>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</si>
  <si>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</si>
  <si>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</si>
  <si>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</si>
  <si>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</si>
  <si>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</si>
  <si>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</si>
  <si>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</si>
  <si>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</si>
  <si>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</si>
  <si>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</si>
  <si>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</si>
  <si>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</si>
  <si>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</si>
  <si>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</si>
  <si>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</si>
  <si>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</si>
  <si>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</si>
  <si>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</si>
  <si>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</si>
  <si>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</si>
  <si>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</si>
  <si>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</si>
  <si>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</si>
  <si>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</si>
  <si>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</si>
  <si>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</si>
  <si>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</si>
  <si>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</si>
  <si>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</si>
  <si>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</si>
  <si>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</si>
  <si>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</si>
  <si>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</si>
  <si>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</si>
  <si>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</si>
  <si>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</si>
  <si>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</si>
  <si>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</si>
  <si>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</si>
  <si>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</si>
  <si>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</si>
  <si>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</si>
  <si>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</si>
  <si>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</si>
  <si>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</si>
  <si>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</si>
  <si>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</si>
  <si>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</si>
  <si>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</si>
  <si>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</si>
  <si>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</si>
  <si>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</si>
  <si>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</si>
  <si>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</si>
  <si>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</si>
  <si>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</si>
  <si>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</si>
  <si>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</si>
  <si>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</si>
  <si>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</si>
  <si>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</si>
  <si>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</si>
  <si>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</si>
  <si>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</si>
  <si>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</si>
  <si>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</si>
  <si>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</si>
  <si>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</si>
  <si>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</si>
  <si>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</si>
  <si>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</si>
  <si>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</si>
  <si>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</si>
  <si>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</si>
  <si>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</si>
  <si>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</si>
  <si>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</si>
  <si>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</si>
  <si>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</si>
  <si>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</si>
  <si>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</si>
  <si>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</si>
  <si>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</si>
  <si>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</si>
  <si>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</si>
  <si>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</si>
  <si>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</si>
  <si>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</si>
  <si>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</si>
  <si>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</si>
  <si>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</si>
  <si>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</si>
  <si>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</si>
  <si>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</si>
  <si>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</si>
  <si>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</si>
  <si>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</si>
  <si>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</si>
  <si>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</si>
  <si>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</si>
  <si>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</si>
  <si>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</si>
  <si>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</si>
  <si>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</si>
  <si>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</si>
  <si>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</si>
  <si>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</si>
  <si>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</si>
  <si>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</si>
  <si>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</si>
  <si>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</si>
  <si>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</si>
  <si>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</si>
  <si>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</si>
  <si>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</si>
  <si>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</si>
  <si>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</si>
  <si>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</si>
  <si>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</si>
  <si>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</si>
  <si>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</si>
  <si>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</si>
  <si>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</si>
  <si>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</si>
  <si>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</si>
  <si>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</si>
  <si>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</si>
  <si>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</si>
  <si>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</si>
  <si>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</si>
  <si>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</si>
  <si>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</si>
  <si>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</si>
  <si>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</si>
  <si>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</si>
  <si>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</si>
  <si>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</si>
  <si>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</si>
  <si>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</si>
  <si>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</si>
  <si>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</si>
  <si>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</si>
  <si>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</si>
  <si>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</si>
  <si>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</si>
  <si>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</si>
  <si>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</si>
  <si>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</si>
  <si>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</si>
  <si>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</si>
  <si>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</si>
  <si>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</si>
  <si>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</si>
  <si>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</si>
  <si>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</si>
  <si>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</si>
  <si>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</si>
  <si>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</si>
  <si>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</si>
  <si>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</si>
  <si>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</si>
  <si>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</si>
  <si>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</si>
  <si>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</si>
  <si>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</si>
  <si>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</si>
  <si>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</si>
  <si>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</si>
  <si>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</si>
  <si>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</si>
  <si>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</si>
  <si>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</si>
  <si>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</si>
  <si>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</si>
  <si>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</si>
  <si>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</si>
  <si>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</si>
  <si>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</si>
  <si>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</si>
  <si>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</si>
  <si>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</si>
  <si>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</si>
  <si>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</si>
  <si>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</si>
  <si>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</si>
  <si>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</si>
  <si>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</si>
  <si>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</si>
  <si>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</si>
  <si>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</si>
  <si>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</si>
  <si>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</si>
  <si>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</si>
  <si>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</si>
  <si>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</si>
  <si>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</si>
  <si>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</si>
  <si>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</si>
  <si>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</si>
  <si>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</si>
  <si>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</si>
  <si>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</si>
  <si>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</si>
  <si>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</si>
  <si>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</si>
  <si>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</si>
  <si>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</si>
  <si>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</si>
  <si>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</si>
  <si>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</si>
  <si>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</si>
  <si>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</si>
  <si>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</si>
  <si>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</si>
  <si>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</si>
  <si>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</si>
  <si>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</si>
  <si>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</si>
  <si>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</si>
  <si>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</si>
  <si>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</si>
  <si>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</si>
  <si>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</si>
  <si>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</si>
  <si>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</si>
  <si>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</si>
  <si>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</si>
  <si>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</si>
  <si>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</si>
  <si>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</si>
  <si>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</si>
  <si>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</si>
  <si>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</si>
  <si>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</si>
  <si>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</si>
  <si>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</si>
  <si>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</si>
  <si>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</si>
  <si>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</si>
  <si>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</si>
  <si>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</si>
  <si>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</si>
  <si>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</si>
  <si>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</si>
  <si>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</si>
  <si>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</si>
  <si>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</si>
  <si>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</si>
  <si>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</si>
  <si>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</si>
  <si>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</si>
  <si>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</si>
  <si>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</si>
  <si>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</si>
  <si>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</si>
  <si>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</si>
  <si>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</si>
  <si>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</si>
  <si>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</si>
  <si>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</si>
  <si>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</si>
  <si>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</si>
  <si>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</si>
  <si>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</si>
  <si>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</si>
  <si>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</si>
  <si>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</si>
  <si>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</si>
  <si>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</si>
  <si>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</si>
  <si>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</si>
  <si>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</si>
  <si>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</si>
  <si>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</si>
  <si>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</si>
  <si>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</si>
  <si>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</si>
  <si>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</si>
  <si>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</si>
  <si>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</si>
  <si>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</si>
  <si>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</si>
  <si>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</si>
  <si>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</si>
  <si>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</si>
  <si>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</si>
  <si>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</si>
  <si>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</si>
  <si>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</si>
  <si>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</si>
  <si>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</si>
  <si>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</si>
  <si>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</si>
  <si>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</si>
  <si>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</si>
  <si>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</si>
  <si>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</si>
  <si>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</si>
  <si>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</si>
  <si>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</si>
  <si>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</si>
  <si>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</si>
  <si>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</si>
  <si>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</si>
  <si>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</si>
  <si>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</si>
  <si>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</si>
  <si>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</si>
  <si>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</si>
  <si>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</si>
  <si>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</si>
  <si>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</si>
  <si>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</si>
  <si>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</si>
  <si>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</si>
  <si>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</si>
  <si>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</si>
  <si>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</si>
  <si>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</si>
  <si>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</si>
  <si>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</si>
  <si>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</si>
  <si>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</si>
  <si>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</si>
  <si>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</si>
  <si>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</si>
  <si>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</si>
  <si>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</si>
  <si>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</si>
  <si>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</si>
  <si>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</si>
  <si>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</si>
  <si>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</si>
  <si>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</si>
  <si>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</si>
  <si>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</si>
  <si>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</si>
  <si>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</si>
  <si>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</si>
  <si>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</si>
  <si>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</si>
  <si>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</si>
  <si>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</si>
  <si>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</si>
  <si>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</si>
  <si>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</si>
  <si>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</si>
  <si>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</si>
  <si>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</si>
  <si>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</si>
  <si>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</si>
  <si>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</si>
  <si>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</si>
  <si>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</si>
  <si>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</si>
  <si>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</si>
  <si>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</si>
  <si>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</si>
  <si>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</si>
  <si>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</si>
  <si>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</si>
  <si>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</si>
  <si>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</si>
  <si>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</si>
  <si>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</si>
  <si>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</si>
  <si>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</si>
  <si>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</si>
  <si>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</si>
  <si>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</si>
  <si>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</si>
  <si>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</si>
  <si>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</si>
  <si>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</si>
  <si>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</si>
  <si>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</si>
  <si>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</si>
  <si>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</si>
  <si>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</si>
  <si>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</si>
  <si>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</si>
  <si>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</si>
  <si>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</si>
  <si>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</si>
  <si>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</si>
  <si>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</si>
  <si>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</si>
  <si>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</si>
  <si>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</si>
  <si>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</si>
  <si>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</si>
  <si>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</si>
  <si>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</si>
  <si>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</si>
  <si>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</si>
  <si>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</si>
  <si>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</si>
  <si>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</si>
  <si>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</si>
  <si>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</si>
  <si>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</si>
  <si>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</si>
  <si>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</si>
  <si>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</si>
  <si>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</si>
  <si>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</si>
  <si>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</si>
  <si>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</si>
  <si>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</si>
  <si>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</si>
  <si>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</si>
  <si>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</si>
  <si>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</si>
  <si>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</si>
  <si>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</si>
  <si>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</si>
  <si>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</si>
  <si>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</si>
  <si>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</si>
  <si>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</si>
  <si>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</si>
  <si>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</si>
  <si>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</si>
  <si>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</si>
  <si>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</si>
  <si>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</si>
  <si>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</si>
  <si>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</si>
  <si>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</si>
  <si>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</si>
  <si>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</si>
  <si>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</si>
  <si>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</si>
  <si>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</si>
  <si>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</si>
  <si>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</si>
  <si>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</si>
  <si>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</si>
  <si>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</si>
  <si>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</si>
  <si>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</si>
  <si>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</si>
  <si>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</si>
  <si>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</si>
  <si>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</si>
  <si>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</si>
  <si>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</si>
  <si>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</si>
  <si>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</si>
  <si>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</si>
  <si>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</si>
  <si>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</si>
  <si>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</si>
  <si>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</si>
  <si>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</si>
  <si>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</si>
  <si>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</si>
  <si>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</si>
  <si>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</si>
  <si>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</si>
  <si>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</si>
  <si>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</si>
  <si>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</si>
  <si>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</si>
  <si>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</si>
  <si>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</si>
  <si>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</si>
  <si>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</si>
  <si>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</si>
  <si>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</si>
  <si>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</si>
  <si>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</si>
  <si>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</si>
  <si>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</si>
  <si>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</si>
  <si>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</si>
  <si>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</si>
  <si>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</si>
  <si>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</si>
  <si>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</si>
  <si>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</si>
  <si>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</si>
  <si>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</si>
  <si>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</si>
  <si>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</si>
  <si>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</si>
  <si>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</si>
  <si>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</si>
  <si>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</si>
  <si>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</si>
  <si>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</si>
  <si>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</si>
  <si>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</si>
  <si>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</si>
  <si>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</si>
  <si>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</si>
  <si>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</si>
  <si>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</si>
  <si>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</si>
  <si>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</si>
  <si>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</si>
  <si>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</si>
  <si>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</si>
  <si>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</si>
  <si>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</si>
  <si>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</si>
  <si>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</si>
  <si>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</si>
  <si>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</si>
  <si>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</si>
  <si>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</si>
  <si>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</si>
  <si>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</si>
  <si>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</si>
  <si>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</si>
  <si>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</si>
  <si>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</si>
  <si>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</si>
  <si>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</si>
  <si>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</si>
  <si>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</si>
  <si>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</si>
  <si>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</si>
  <si>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</si>
  <si>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</si>
  <si>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</si>
  <si>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</si>
  <si>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</si>
  <si>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</si>
  <si>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</si>
  <si>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</si>
  <si>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</si>
  <si>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</si>
  <si>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</si>
  <si>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</si>
  <si>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</si>
  <si>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</si>
  <si>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</si>
  <si>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</si>
  <si>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</si>
  <si>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</si>
  <si>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</si>
  <si>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</si>
  <si>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</si>
  <si>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</si>
  <si>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</si>
  <si>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</si>
  <si>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</si>
  <si>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</si>
  <si>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</si>
  <si>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</si>
  <si>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</si>
  <si>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</si>
  <si>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</si>
  <si>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</si>
  <si>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</si>
  <si>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</si>
  <si>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</si>
  <si>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</si>
  <si>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</si>
  <si>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</si>
  <si>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</si>
  <si>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</si>
  <si>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</si>
  <si>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</si>
  <si>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</si>
  <si>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</si>
  <si>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</si>
  <si>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</si>
  <si>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</si>
  <si>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</si>
  <si>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</si>
  <si>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</si>
  <si>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</si>
  <si>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</si>
  <si>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</si>
  <si>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</si>
  <si>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</si>
  <si>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</si>
  <si>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</si>
  <si>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</si>
  <si>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</si>
  <si>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</si>
  <si>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</si>
  <si>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</si>
  <si>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</si>
  <si>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</si>
  <si>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</si>
  <si>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</si>
  <si>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</si>
  <si>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</si>
  <si>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</si>
  <si>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</si>
  <si>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</si>
  <si>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</si>
  <si>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</si>
  <si>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</si>
  <si>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</si>
  <si>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</si>
  <si>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</si>
  <si>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</si>
  <si>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</si>
  <si>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</si>
  <si>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</si>
  <si>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</si>
  <si>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</si>
  <si>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</si>
  <si>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</si>
  <si>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</si>
  <si>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</si>
  <si>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</si>
  <si>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</si>
  <si>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</si>
  <si>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</si>
  <si>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</si>
  <si>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</si>
  <si>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</si>
  <si>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</si>
  <si>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</si>
  <si>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</si>
  <si>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</si>
  <si>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</si>
  <si>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</si>
  <si>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</si>
  <si>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</si>
  <si>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</si>
  <si>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</si>
  <si>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</si>
  <si>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</si>
  <si>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</si>
  <si>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</si>
  <si>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</si>
  <si>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</si>
  <si>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</si>
  <si>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</si>
  <si>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</si>
  <si>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</si>
  <si>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</si>
  <si>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</si>
  <si>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</si>
  <si>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</si>
  <si>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</si>
  <si>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</si>
  <si>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</si>
  <si>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</si>
  <si>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</si>
  <si>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</si>
  <si>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</si>
  <si>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</si>
  <si>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</si>
  <si>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</si>
  <si>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</si>
  <si>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</si>
  <si>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</si>
  <si>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</si>
  <si>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</si>
  <si>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</si>
  <si>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</si>
  <si>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</si>
  <si>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</si>
  <si>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</si>
  <si>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</si>
  <si>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</si>
  <si>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</si>
  <si>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</si>
  <si>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</si>
  <si>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</si>
  <si>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</si>
  <si>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</si>
  <si>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</si>
  <si>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</si>
  <si>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</si>
  <si>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</si>
  <si>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</si>
  <si>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</si>
  <si>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</si>
  <si>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</si>
  <si>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</si>
  <si>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</si>
  <si>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</si>
  <si>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</si>
  <si>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</si>
  <si>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</si>
  <si>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</si>
  <si>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</si>
  <si>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</si>
  <si>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</si>
  <si>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</si>
  <si>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</si>
  <si>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</si>
  <si>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</si>
  <si>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</si>
  <si>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</si>
  <si>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</si>
  <si>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</si>
  <si>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</si>
  <si>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</si>
  <si>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</si>
  <si>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</si>
  <si>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</si>
  <si>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</si>
  <si>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</si>
  <si>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</si>
  <si>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</si>
  <si>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</si>
  <si>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</si>
  <si>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</si>
  <si>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</si>
  <si>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</si>
  <si>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</si>
  <si>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</si>
  <si>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</si>
  <si>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</si>
  <si>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</si>
  <si>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</si>
  <si>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</si>
  <si>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</si>
  <si>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</si>
  <si>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</si>
  <si>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</si>
  <si>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</si>
  <si>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</si>
  <si>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</si>
  <si>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</si>
  <si>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</si>
  <si>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</si>
  <si>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</si>
  <si>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</si>
  <si>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</si>
  <si>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</si>
  <si>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</si>
  <si>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</si>
  <si>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</si>
  <si>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</si>
  <si>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</si>
  <si>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</si>
  <si>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</si>
  <si>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</si>
  <si>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</si>
  <si>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</si>
  <si>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</si>
  <si>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</si>
  <si>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</si>
  <si>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</si>
  <si>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</si>
  <si>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</si>
  <si>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</si>
  <si>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</si>
  <si>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</si>
  <si>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</si>
  <si>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</si>
  <si>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</si>
  <si>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</si>
  <si>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</si>
  <si>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</si>
  <si>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</si>
  <si>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</si>
  <si>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</si>
  <si>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</si>
  <si>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</si>
  <si>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</si>
  <si>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</si>
  <si>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</si>
  <si>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</si>
  <si>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</si>
  <si>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</si>
  <si>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</si>
  <si>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</si>
  <si>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</si>
  <si>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</si>
  <si>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</si>
  <si>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</si>
  <si>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</si>
  <si>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</si>
  <si>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</si>
  <si>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</si>
  <si>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</si>
  <si>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</si>
  <si>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</si>
  <si>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</si>
  <si>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</si>
  <si>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</si>
  <si>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</si>
  <si>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</si>
  <si>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</si>
  <si>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</si>
  <si>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</si>
  <si>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</si>
  <si>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</si>
  <si>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</si>
  <si>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</si>
  <si>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</si>
  <si>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</si>
  <si>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</si>
  <si>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</si>
  <si>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</si>
  <si>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</si>
  <si>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</si>
  <si>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</si>
  <si>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</si>
  <si>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</si>
  <si>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</si>
  <si>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</si>
  <si>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</si>
  <si>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</si>
  <si>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</si>
  <si>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</si>
  <si>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</si>
  <si>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</si>
  <si>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</si>
  <si>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</si>
  <si>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</si>
  <si>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</si>
  <si>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</si>
  <si>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</si>
  <si>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</si>
  <si>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</si>
  <si>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</si>
  <si>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</si>
  <si>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</si>
  <si>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</si>
  <si>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</si>
  <si>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</si>
  <si>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</si>
  <si>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</si>
  <si>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</si>
  <si>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</si>
  <si>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</si>
  <si>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</si>
  <si>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</si>
  <si>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</si>
  <si>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</si>
  <si>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</si>
  <si>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</si>
  <si>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</si>
  <si>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</si>
  <si>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</si>
  <si>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</si>
  <si>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</si>
  <si>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</si>
  <si>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</si>
  <si>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</si>
  <si>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</si>
  <si>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</si>
  <si>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</si>
  <si>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</si>
  <si>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</si>
  <si>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</si>
  <si>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</si>
  <si>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</si>
  <si>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</si>
  <si>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</si>
  <si>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</si>
  <si>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</si>
  <si>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</si>
  <si>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</si>
  <si>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</si>
  <si>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</si>
  <si>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</si>
  <si>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</si>
  <si>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</si>
  <si>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</si>
  <si>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</si>
  <si>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</si>
  <si>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</si>
  <si>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</si>
  <si>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</si>
  <si>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</si>
  <si>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</si>
  <si>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</si>
  <si>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</si>
  <si>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</si>
  <si>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</si>
  <si>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</si>
  <si>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</si>
  <si>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</si>
  <si>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</si>
  <si>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</si>
  <si>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</si>
  <si>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</si>
  <si>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</si>
  <si>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</si>
  <si>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</si>
  <si>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</si>
  <si>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</si>
  <si>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</si>
  <si>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</si>
  <si>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</si>
  <si>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</si>
  <si>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</si>
  <si>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</si>
  <si>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</si>
  <si>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</si>
  <si>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</si>
  <si>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</si>
  <si>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</si>
  <si>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</si>
  <si>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</si>
  <si>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</si>
  <si>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</si>
  <si>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</si>
  <si>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</si>
  <si>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</si>
  <si>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</si>
  <si>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</si>
  <si>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</si>
  <si>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</si>
  <si>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</si>
  <si>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</si>
  <si>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</si>
  <si>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</si>
  <si>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</si>
  <si>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</si>
  <si>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</si>
  <si>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</si>
  <si>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</si>
  <si>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</si>
  <si>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</si>
  <si>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</si>
  <si>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</si>
  <si>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</si>
  <si>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</si>
  <si>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</si>
  <si>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</si>
  <si>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</si>
  <si>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</si>
  <si>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</si>
  <si>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</si>
  <si>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</si>
  <si>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</si>
  <si>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</si>
  <si>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</si>
  <si>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</si>
  <si>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</si>
  <si>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</si>
  <si>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</si>
  <si>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</si>
  <si>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</si>
  <si>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</si>
  <si>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</si>
  <si>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</si>
  <si>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</si>
  <si>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</si>
  <si>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</si>
  <si>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</si>
  <si>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</si>
  <si>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</si>
  <si>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</si>
  <si>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</si>
  <si>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</si>
  <si>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</si>
  <si>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</si>
  <si>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</si>
  <si>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</si>
  <si>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</si>
  <si>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</si>
  <si>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</si>
  <si>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</si>
  <si>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</si>
  <si>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</si>
  <si>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</si>
  <si>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</si>
  <si>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</si>
  <si>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</si>
  <si>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</si>
  <si>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</si>
  <si>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</si>
  <si>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</si>
  <si>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</si>
  <si>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</si>
  <si>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</si>
  <si>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</si>
  <si>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</si>
  <si>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</si>
  <si>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</si>
  <si>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</si>
  <si>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</si>
  <si>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</si>
  <si>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</si>
  <si>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</si>
  <si>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</si>
  <si>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</si>
  <si>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</si>
  <si>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</si>
  <si>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</si>
  <si>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</si>
  <si>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</si>
  <si>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</si>
  <si>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</si>
  <si>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</si>
  <si>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</si>
  <si>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</si>
  <si>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</si>
  <si>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</si>
  <si>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</si>
  <si>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</si>
  <si>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</si>
  <si>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</si>
  <si>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</si>
  <si>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</si>
  <si>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</si>
  <si>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</si>
  <si>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</si>
  <si>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</si>
  <si>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</si>
  <si>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</si>
  <si>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</si>
  <si>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</si>
  <si>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</si>
  <si>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</si>
  <si>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</si>
  <si>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</si>
  <si>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</si>
  <si>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</si>
  <si>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</si>
  <si>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</si>
  <si>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</si>
  <si>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</si>
  <si>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</si>
  <si>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</si>
  <si>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</si>
  <si>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</si>
  <si>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</si>
  <si>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</si>
  <si>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</si>
  <si>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</si>
  <si>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</si>
  <si>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</si>
  <si>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</si>
  <si>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</si>
  <si>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</si>
  <si>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</si>
  <si>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</si>
  <si>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</si>
  <si>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</si>
  <si>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</si>
  <si>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</si>
  <si>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</si>
  <si>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</si>
  <si>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</si>
  <si>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</si>
  <si>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</si>
  <si>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</si>
  <si>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</si>
  <si>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</si>
  <si>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</si>
  <si>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</si>
  <si>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</si>
  <si>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</si>
  <si>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</si>
  <si>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</si>
  <si>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</si>
  <si>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</si>
  <si>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</si>
  <si>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</si>
  <si>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</si>
  <si>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</si>
  <si>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</si>
  <si>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</si>
  <si>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</si>
  <si>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</si>
  <si>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</si>
  <si>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</si>
  <si>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</si>
  <si>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</si>
  <si>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</si>
  <si>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</si>
  <si>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</si>
  <si>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</si>
  <si>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</si>
  <si>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</si>
  <si>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</si>
  <si>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</si>
  <si>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</si>
  <si>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</si>
  <si>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</si>
  <si>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</si>
  <si>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</si>
  <si>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</si>
  <si>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</si>
  <si>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</si>
  <si>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</si>
  <si>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</si>
  <si>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</si>
  <si>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</si>
  <si>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</si>
  <si>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</si>
  <si>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</si>
  <si>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</si>
  <si>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</si>
  <si>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</si>
  <si>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</si>
  <si>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</si>
  <si>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</si>
  <si>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</si>
  <si>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</si>
  <si>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</si>
  <si>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</si>
  <si>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</si>
  <si>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</si>
  <si>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</si>
  <si>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</si>
  <si>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</si>
  <si>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</si>
  <si>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</si>
  <si>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</si>
  <si>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</si>
  <si>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</si>
  <si>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</si>
  <si>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</si>
  <si>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</si>
  <si>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</si>
  <si>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</si>
  <si>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</si>
  <si>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</si>
  <si>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</si>
  <si>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</si>
  <si>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</si>
  <si>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</si>
  <si>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</si>
  <si>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</si>
  <si>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</si>
  <si>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</si>
  <si>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</si>
  <si>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</si>
  <si>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</si>
  <si>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</si>
  <si>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</si>
  <si>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</si>
  <si>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</si>
  <si>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</si>
  <si>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</si>
  <si>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</si>
  <si>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</si>
  <si>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</si>
  <si>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</si>
  <si>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</si>
  <si>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</si>
  <si>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</si>
  <si>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</si>
  <si>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</si>
  <si>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</si>
  <si>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</si>
  <si>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</si>
  <si>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</si>
  <si>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</si>
  <si>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</si>
  <si>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</si>
  <si>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</si>
  <si>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</si>
  <si>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</si>
  <si>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</si>
  <si>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</si>
  <si>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</si>
  <si>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</si>
  <si>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</si>
  <si>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</si>
  <si>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</si>
  <si>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</si>
  <si>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</si>
  <si>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</si>
  <si>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</si>
  <si>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</si>
  <si>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</si>
  <si>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</si>
  <si>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</si>
  <si>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</si>
  <si>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</si>
  <si>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</si>
  <si>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</si>
  <si>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</si>
  <si>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</si>
  <si>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</si>
  <si>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</si>
  <si>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</si>
  <si>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</si>
  <si>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</si>
  <si>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</si>
  <si>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</si>
  <si>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</si>
  <si>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</si>
  <si>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</si>
  <si>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</si>
  <si>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</si>
  <si>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</si>
  <si>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</si>
  <si>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</si>
  <si>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</si>
  <si>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</si>
  <si>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</si>
  <si>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</si>
  <si>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</si>
  <si>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</si>
  <si>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</si>
  <si>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</si>
  <si>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</si>
  <si>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</si>
  <si>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</si>
  <si>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</si>
  <si>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</si>
  <si>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</si>
  <si>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</si>
  <si>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</si>
  <si>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</si>
  <si>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</si>
  <si>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</si>
  <si>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</si>
  <si>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</si>
  <si>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</si>
  <si>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</si>
  <si>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</si>
  <si>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</si>
  <si>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</si>
  <si>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</si>
  <si>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</si>
  <si>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</si>
  <si>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</si>
  <si>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</si>
  <si>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</si>
  <si>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</si>
  <si>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</si>
  <si>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</si>
  <si>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</si>
  <si>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</si>
  <si>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</si>
  <si>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</si>
  <si>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</si>
  <si>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</si>
  <si>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</si>
  <si>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</si>
  <si>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</si>
  <si>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</si>
  <si>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</si>
  <si>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</si>
  <si>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</si>
  <si>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</si>
  <si>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</si>
  <si>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</si>
  <si>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</si>
  <si>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</si>
  <si>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</si>
  <si>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</si>
  <si>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</si>
  <si>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</si>
  <si>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</si>
  <si>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</si>
  <si>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</si>
  <si>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</si>
  <si>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</si>
  <si>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</si>
  <si>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</si>
  <si>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</si>
  <si>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</si>
  <si>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</si>
  <si>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</si>
  <si>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</si>
  <si>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</si>
  <si>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</si>
  <si>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</si>
  <si>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</si>
  <si>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</si>
  <si>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</si>
  <si>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</si>
  <si>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</si>
  <si>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</si>
  <si>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</si>
  <si>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</si>
  <si>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</si>
  <si>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</si>
  <si>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</si>
  <si>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</si>
  <si>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</si>
  <si>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</si>
  <si>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</si>
  <si>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</si>
  <si>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</si>
  <si>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</si>
  <si>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</si>
  <si>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</si>
  <si>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</si>
  <si>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</si>
  <si>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</si>
  <si>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</si>
  <si>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</si>
  <si>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</si>
  <si>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</si>
  <si>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</si>
  <si>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</si>
  <si>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</si>
  <si>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</si>
  <si>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</si>
  <si>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</si>
  <si>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</si>
  <si>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</si>
  <si>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</si>
  <si>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</si>
  <si>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</si>
  <si>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</si>
  <si>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</si>
  <si>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</si>
  <si>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</si>
  <si>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</si>
  <si>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</si>
  <si>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</si>
  <si>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</si>
  <si>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</si>
  <si>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</si>
  <si>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</si>
  <si>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</si>
  <si>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</si>
  <si>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</si>
  <si>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</si>
  <si>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</si>
  <si>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</si>
  <si>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</si>
  <si>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</si>
  <si>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</si>
  <si>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</si>
  <si>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</si>
  <si>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</si>
  <si>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</si>
  <si>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</si>
  <si>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</si>
  <si>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</si>
  <si>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</si>
  <si>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</si>
  <si>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</si>
  <si>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</si>
  <si>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</si>
  <si>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</si>
  <si>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</si>
  <si>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</si>
  <si>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</si>
  <si>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</si>
  <si>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</si>
  <si>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</si>
  <si>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</si>
  <si>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</si>
  <si>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</si>
  <si>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</si>
  <si>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</si>
  <si>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</si>
  <si>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</si>
  <si>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</si>
  <si>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</si>
  <si>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</si>
  <si>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</si>
  <si>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</si>
  <si>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</si>
  <si>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</si>
  <si>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</si>
  <si>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</si>
  <si>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</si>
  <si>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</si>
  <si>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</si>
  <si>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</si>
  <si>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</si>
  <si>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</si>
  <si>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</si>
  <si>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</si>
  <si>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</si>
  <si>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</si>
  <si>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</si>
  <si>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</si>
  <si>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</si>
  <si>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</si>
  <si>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</si>
  <si>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</si>
  <si>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</si>
  <si>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</si>
  <si>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</si>
  <si>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</si>
  <si>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</si>
  <si>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</si>
  <si>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</si>
  <si>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</si>
  <si>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</si>
  <si>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</si>
  <si>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</si>
  <si>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</si>
  <si>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</si>
  <si>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</si>
  <si>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</si>
  <si>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</si>
  <si>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</si>
  <si>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</si>
  <si>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</si>
  <si>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</si>
  <si>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</si>
  <si>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</si>
  <si>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</si>
  <si>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</si>
  <si>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</si>
  <si>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</si>
  <si>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</si>
  <si>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</si>
  <si>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</si>
  <si>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</si>
  <si>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</si>
  <si>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</si>
  <si>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</si>
  <si>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</si>
  <si>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</si>
  <si>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</si>
  <si>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</si>
  <si>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</si>
  <si>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</si>
  <si>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</si>
  <si>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</si>
  <si>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</si>
  <si>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</si>
  <si>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</si>
  <si>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</si>
  <si>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</si>
  <si>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</si>
  <si>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</si>
  <si>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</si>
  <si>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</si>
  <si>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</si>
  <si>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</si>
  <si>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</si>
  <si>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</si>
  <si>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</si>
  <si>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</si>
  <si>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</si>
  <si>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</si>
  <si>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</si>
  <si>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</si>
  <si>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</si>
  <si>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</si>
  <si>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</si>
  <si>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</si>
  <si>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</si>
  <si>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</si>
  <si>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</si>
  <si>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</si>
  <si>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</si>
  <si>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</si>
  <si>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</si>
  <si>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</si>
  <si>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</si>
  <si>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</si>
  <si>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</si>
  <si>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</si>
  <si>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</si>
  <si>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</si>
  <si>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</si>
  <si>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</si>
  <si>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</si>
  <si>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</si>
  <si>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</si>
  <si>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</si>
  <si>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</si>
  <si>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</si>
  <si>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</si>
  <si>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</si>
  <si>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</si>
  <si>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</si>
  <si>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</si>
  <si>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</si>
  <si>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</si>
  <si>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</si>
  <si>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</si>
  <si>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</si>
  <si>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</si>
  <si>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</si>
  <si>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</si>
  <si>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</si>
  <si>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</si>
  <si>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</si>
  <si>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</si>
  <si>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</si>
  <si>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</si>
  <si>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</si>
  <si>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</si>
  <si>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</si>
  <si>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</si>
  <si>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</si>
  <si>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</si>
  <si>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</si>
  <si>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</si>
  <si>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</si>
  <si>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</si>
  <si>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</si>
  <si>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</si>
  <si>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</si>
  <si>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</si>
  <si>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</si>
  <si>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</si>
  <si>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</si>
  <si>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</si>
  <si>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</si>
  <si>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</si>
  <si>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</si>
  <si>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</si>
  <si>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</si>
  <si>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</si>
  <si>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</si>
  <si>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</si>
  <si>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</si>
  <si>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</si>
  <si>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</si>
  <si>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</si>
  <si>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</si>
  <si>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</si>
  <si>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</si>
  <si>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</si>
  <si>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</si>
  <si>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</si>
  <si>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</si>
  <si>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</si>
  <si>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</si>
  <si>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</si>
  <si>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</si>
  <si>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</si>
  <si>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</si>
  <si>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</si>
  <si>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</si>
  <si>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</si>
  <si>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</si>
  <si>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</si>
  <si>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</si>
  <si>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</si>
  <si>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</si>
  <si>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</si>
  <si>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</si>
  <si>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</si>
  <si>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</si>
  <si>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</si>
  <si>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</si>
  <si>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</si>
  <si>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</si>
  <si>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</si>
  <si>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</si>
  <si>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</si>
  <si>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</si>
  <si>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</si>
  <si>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</si>
  <si>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</si>
  <si>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</si>
  <si>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</si>
  <si>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</si>
  <si>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</si>
  <si>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</si>
  <si>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</si>
  <si>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</si>
  <si>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</si>
  <si>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</si>
  <si>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</si>
  <si>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</si>
  <si>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</si>
  <si>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</si>
  <si>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</si>
  <si>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</si>
  <si>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</si>
  <si>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</si>
  <si>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</si>
  <si>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</si>
  <si>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</si>
  <si>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</si>
  <si>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</si>
  <si>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</si>
  <si>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</si>
  <si>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</si>
  <si>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</si>
  <si>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</si>
  <si>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</si>
  <si>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</si>
  <si>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</si>
  <si>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</si>
  <si>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</si>
  <si>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</si>
  <si>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</si>
  <si>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</si>
  <si>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</si>
  <si>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</si>
  <si>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</si>
  <si>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</si>
  <si>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</si>
  <si>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</si>
  <si>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</si>
  <si>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</si>
  <si>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</si>
  <si>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</si>
  <si>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</si>
  <si>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</si>
  <si>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</si>
  <si>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</si>
  <si>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</si>
  <si>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</si>
  <si>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</si>
  <si>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</si>
  <si>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</si>
  <si>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</si>
  <si>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</si>
  <si>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</si>
  <si>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</si>
  <si>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</si>
  <si>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</si>
  <si>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</si>
  <si>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</si>
  <si>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</si>
  <si>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</si>
  <si>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</si>
  <si>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</si>
  <si>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</si>
  <si>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</si>
  <si>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</si>
  <si>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</si>
  <si>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</si>
  <si>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</si>
  <si>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</si>
  <si>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</si>
  <si>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</si>
  <si>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</si>
  <si>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</si>
  <si>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</si>
  <si>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</si>
  <si>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</si>
  <si>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</si>
  <si>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</si>
  <si>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</si>
  <si>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</si>
  <si>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</si>
  <si>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</si>
  <si>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</si>
  <si>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</si>
  <si>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</si>
  <si>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</si>
  <si>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</si>
  <si>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</si>
  <si>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</si>
  <si>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</si>
  <si>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</si>
  <si>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</si>
  <si>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</si>
  <si>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</si>
  <si>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</si>
  <si>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</si>
  <si>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</si>
  <si>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</si>
  <si>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</si>
  <si>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</si>
  <si>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</si>
  <si>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</si>
  <si>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</si>
  <si>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</si>
  <si>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</si>
  <si>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</si>
  <si>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</si>
  <si>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</si>
  <si>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</si>
  <si>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</si>
  <si>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</si>
  <si>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</si>
  <si>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</si>
  <si>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</si>
  <si>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</si>
  <si>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</si>
  <si>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</si>
  <si>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</si>
  <si>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</si>
  <si>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</si>
  <si>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</si>
  <si>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</si>
  <si>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</si>
  <si>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</si>
  <si>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</si>
  <si>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</si>
  <si>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</si>
  <si>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</si>
  <si>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</si>
  <si>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</si>
  <si>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</si>
  <si>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</si>
  <si>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</si>
  <si>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</si>
  <si>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</si>
  <si>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</si>
  <si>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</si>
  <si>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</si>
  <si>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</si>
  <si>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</si>
  <si>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</si>
  <si>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</si>
  <si>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</si>
  <si>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</si>
  <si>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</si>
  <si>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</si>
  <si>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</si>
  <si>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</si>
  <si>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</si>
  <si>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</si>
  <si>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</si>
  <si>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</si>
  <si>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</si>
  <si>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</si>
  <si>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</si>
  <si>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</si>
  <si>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</si>
  <si>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</si>
  <si>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</si>
  <si>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</si>
  <si>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</si>
  <si>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</si>
  <si>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</si>
  <si>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</si>
  <si>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</si>
  <si>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</si>
  <si>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</si>
  <si>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</si>
  <si>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</si>
  <si>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</si>
  <si>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</si>
  <si>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</si>
  <si>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</si>
  <si>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</si>
  <si>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</si>
  <si>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</si>
  <si>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</si>
  <si>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</si>
  <si>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</si>
  <si>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</si>
  <si>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</si>
  <si>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</si>
  <si>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</si>
  <si>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</si>
  <si>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</si>
  <si>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</si>
  <si>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</si>
  <si>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</si>
  <si>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</si>
  <si>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</si>
  <si>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</si>
  <si>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</si>
  <si>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</si>
  <si>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</si>
  <si>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</si>
  <si>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</si>
  <si>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</si>
  <si>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</si>
  <si>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</si>
  <si>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</si>
  <si>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</si>
  <si>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</si>
  <si>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</si>
  <si>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</si>
  <si>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</si>
  <si>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</si>
  <si>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</si>
  <si>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</si>
  <si>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</si>
  <si>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</si>
  <si>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</si>
  <si>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</si>
  <si>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</si>
  <si>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</si>
  <si>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</si>
  <si>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</si>
  <si>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</si>
  <si>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</si>
  <si>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</si>
  <si>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</si>
  <si>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</si>
  <si>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</si>
  <si>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</si>
  <si>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</si>
  <si>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</si>
  <si>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</si>
  <si>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</si>
  <si>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</si>
  <si>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</si>
  <si>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</si>
  <si>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</si>
  <si>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</si>
  <si>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</si>
  <si>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</si>
  <si>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</si>
  <si>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</si>
  <si>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</si>
  <si>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</si>
  <si>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</si>
  <si>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</si>
  <si>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</si>
  <si>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</si>
  <si>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</si>
  <si>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</si>
  <si>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</si>
  <si>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</si>
  <si>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</si>
  <si>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</si>
  <si>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</si>
  <si>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</si>
  <si>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</si>
  <si>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</si>
  <si>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</si>
  <si>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</si>
  <si>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</si>
  <si>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</si>
  <si>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</si>
  <si>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</si>
  <si>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</si>
  <si>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</si>
  <si>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</si>
  <si>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</si>
  <si>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</si>
  <si>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</si>
  <si>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</si>
  <si>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</si>
  <si>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</si>
  <si>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</si>
  <si>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</si>
  <si>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</si>
  <si>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</si>
  <si>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</si>
  <si>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</si>
  <si>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</si>
  <si>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</si>
  <si>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</si>
  <si>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</si>
  <si>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</si>
  <si>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</si>
  <si>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</si>
  <si>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</si>
  <si>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</si>
  <si>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</si>
  <si>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</si>
  <si>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</si>
  <si>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</si>
  <si>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</si>
  <si>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</si>
  <si>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</si>
  <si>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</si>
  <si>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</si>
  <si>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</si>
  <si>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</si>
  <si>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</si>
  <si>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</si>
  <si>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</si>
  <si>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</si>
  <si>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</si>
  <si>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</si>
  <si>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</si>
  <si>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</si>
  <si>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</si>
  <si>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</si>
  <si>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</si>
  <si>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</si>
  <si>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</si>
  <si>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</si>
  <si>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</si>
  <si>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</si>
  <si>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</si>
  <si>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</si>
  <si>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</si>
  <si>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</si>
  <si>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</si>
  <si>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</si>
  <si>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</si>
  <si>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</si>
  <si>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</si>
  <si>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</si>
  <si>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</si>
  <si>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</si>
  <si>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</si>
  <si>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</si>
  <si>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</si>
  <si>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</si>
  <si>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</si>
  <si>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</si>
  <si>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</si>
  <si>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</si>
  <si>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</si>
  <si>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</si>
  <si>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</si>
  <si>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</si>
  <si>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</si>
  <si>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</si>
  <si>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</si>
  <si>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</si>
  <si>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</si>
  <si>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</si>
  <si>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</si>
  <si>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</si>
  <si>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</si>
  <si>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</si>
  <si>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</si>
  <si>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</si>
  <si>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</si>
  <si>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</si>
  <si>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</si>
  <si>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</si>
  <si>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</si>
  <si>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</si>
  <si>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</si>
  <si>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</si>
  <si>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</si>
  <si>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</si>
  <si>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</si>
  <si>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</si>
  <si>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</si>
  <si>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</si>
  <si>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</si>
  <si>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</si>
  <si>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</si>
  <si>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</si>
  <si>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</si>
  <si>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</si>
  <si>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</si>
  <si>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</si>
  <si>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</si>
  <si>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</si>
  <si>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</si>
  <si>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</si>
  <si>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</si>
  <si>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</si>
  <si>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</si>
  <si>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</si>
  <si>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</si>
  <si>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</si>
  <si>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</si>
  <si>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</si>
  <si>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</si>
  <si>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</si>
  <si>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</si>
  <si>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</si>
  <si>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</si>
  <si>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</si>
  <si>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</si>
  <si>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</si>
  <si>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</si>
  <si>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</si>
  <si>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</si>
  <si>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</si>
  <si>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</si>
  <si>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</si>
  <si>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</si>
  <si>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</si>
  <si>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</si>
  <si>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</si>
  <si>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</si>
  <si>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</si>
  <si>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</si>
  <si>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</si>
  <si>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</si>
  <si>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</si>
  <si>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</si>
  <si>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</si>
  <si>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</si>
  <si>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</si>
  <si>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</si>
  <si>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</si>
  <si>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</si>
  <si>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</si>
  <si>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</si>
  <si>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</si>
  <si>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</si>
  <si>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</si>
  <si>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</si>
  <si>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</si>
  <si>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</si>
  <si>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</si>
  <si>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</si>
  <si>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</si>
  <si>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</si>
  <si>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</si>
  <si>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</si>
  <si>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</si>
  <si>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</si>
  <si>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</si>
  <si>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</si>
  <si>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</si>
  <si>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</si>
  <si>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</si>
  <si>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</si>
  <si>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</si>
  <si>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</si>
  <si>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</si>
  <si>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</si>
  <si>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</si>
  <si>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</si>
  <si>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</si>
  <si>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</si>
  <si>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</si>
  <si>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</si>
  <si>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</si>
  <si>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</si>
  <si>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</si>
  <si>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</si>
  <si>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</si>
  <si>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</si>
  <si>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</si>
  <si>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</si>
  <si>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</si>
  <si>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</si>
  <si>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</si>
  <si>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</si>
  <si>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</si>
  <si>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</si>
  <si>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</si>
  <si>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</si>
  <si>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</si>
  <si>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</si>
  <si>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</si>
  <si>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</si>
  <si>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</si>
  <si>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</si>
  <si>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</si>
  <si>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</si>
  <si>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</si>
  <si>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</si>
  <si>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</si>
  <si>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</si>
  <si>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</si>
  <si>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</si>
  <si>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</si>
  <si>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</si>
  <si>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</si>
  <si>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</si>
  <si>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</si>
  <si>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</si>
  <si>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</si>
  <si>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</si>
  <si>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</si>
  <si>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</si>
  <si>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</si>
  <si>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</si>
  <si>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</si>
  <si>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</si>
  <si>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</si>
  <si>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</si>
  <si>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</si>
  <si>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</si>
  <si>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</si>
  <si>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</si>
  <si>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</si>
  <si>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</si>
  <si>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</si>
  <si>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</si>
  <si>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</si>
  <si>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</si>
  <si>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</si>
  <si>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</si>
  <si>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</si>
  <si>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</si>
  <si>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</si>
  <si>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</si>
  <si>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</si>
  <si>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</si>
  <si>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</si>
  <si>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</si>
  <si>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</si>
  <si>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</si>
  <si>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</si>
  <si>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</si>
  <si>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</si>
  <si>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</si>
  <si>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</si>
  <si>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</si>
  <si>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</si>
  <si>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</si>
  <si>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</si>
  <si>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</si>
  <si>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</si>
  <si>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</si>
  <si>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</si>
  <si>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</si>
  <si>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</si>
  <si>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</si>
  <si>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</si>
  <si>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</si>
  <si>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</si>
  <si>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</si>
  <si>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</si>
  <si>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</si>
  <si>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</si>
  <si>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</si>
  <si>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</si>
  <si>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</si>
  <si>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</si>
  <si>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</si>
  <si>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</si>
  <si>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</si>
  <si>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</si>
  <si>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</si>
  <si>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</si>
  <si>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</si>
  <si>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</si>
  <si>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</si>
  <si>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</si>
  <si>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</si>
  <si>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</si>
  <si>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</si>
  <si>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</si>
  <si>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</si>
  <si>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</si>
  <si>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</si>
  <si>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</si>
  <si>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</si>
  <si>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</si>
  <si>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</si>
  <si>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</si>
  <si>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</si>
  <si>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</si>
  <si>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</si>
  <si>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</si>
  <si>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</si>
  <si>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</si>
  <si>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</si>
  <si>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</si>
  <si>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</si>
  <si>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</si>
  <si>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</si>
  <si>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</si>
  <si>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</si>
  <si>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</si>
  <si>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</si>
  <si>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</si>
  <si>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</si>
  <si>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</si>
  <si>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</si>
  <si>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</si>
  <si>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</si>
  <si>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</si>
  <si>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</si>
  <si>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</si>
  <si>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</si>
  <si>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</si>
  <si>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</si>
  <si>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</si>
  <si>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</si>
  <si>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</si>
  <si>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</si>
  <si>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</si>
  <si>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</si>
  <si>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</si>
  <si>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</si>
  <si>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</si>
  <si>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</si>
  <si>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</si>
  <si>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</si>
  <si>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</si>
  <si>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</si>
  <si>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</si>
  <si>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</si>
  <si>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</si>
  <si>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</si>
  <si>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</si>
  <si>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</si>
  <si>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</si>
  <si>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</si>
  <si>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</si>
  <si>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</si>
  <si>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</si>
  <si>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</si>
  <si>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</si>
  <si>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</si>
  <si>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</si>
  <si>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</si>
  <si>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</si>
  <si>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</si>
  <si>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</si>
  <si>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</si>
  <si>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</si>
  <si>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</si>
  <si>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</si>
  <si>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</si>
  <si>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</si>
  <si>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</si>
  <si>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</si>
  <si>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</si>
  <si>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</si>
  <si>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</si>
  <si>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</si>
  <si>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</si>
  <si>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</si>
  <si>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</si>
  <si>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</si>
  <si>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</si>
  <si>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</si>
  <si>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</si>
  <si>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</si>
  <si>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</si>
  <si>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</si>
  <si>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</si>
  <si>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</si>
  <si>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</si>
  <si>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</si>
  <si>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</si>
  <si>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</si>
  <si>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</si>
  <si>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</si>
  <si>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</si>
  <si>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</si>
  <si>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</si>
  <si>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</si>
  <si>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</si>
  <si>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</si>
  <si>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</si>
  <si>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</si>
  <si>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</si>
  <si>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</si>
  <si>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</si>
  <si>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</si>
  <si>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</si>
  <si>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</si>
  <si>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</si>
  <si>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</si>
  <si>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</si>
  <si>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</si>
  <si>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</si>
  <si>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</si>
  <si>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</si>
  <si>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</si>
  <si>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</si>
  <si>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</si>
  <si>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</si>
  <si>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</si>
  <si>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</si>
  <si>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</si>
  <si>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</si>
  <si>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</si>
  <si>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</si>
  <si>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</si>
  <si>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</si>
  <si>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</si>
  <si>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</si>
  <si>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</si>
  <si>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</si>
  <si>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</si>
  <si>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</si>
  <si>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</si>
  <si>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</si>
  <si>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</si>
  <si>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</si>
  <si>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</si>
  <si>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</si>
  <si>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</si>
  <si>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</si>
  <si>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</si>
  <si>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</si>
  <si>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</si>
  <si>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</si>
  <si>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</si>
  <si>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</si>
  <si>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</si>
  <si>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</si>
  <si>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</si>
  <si>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</si>
  <si>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</si>
  <si>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</si>
  <si>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</si>
  <si>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</si>
  <si>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</si>
  <si>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</si>
  <si>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</si>
  <si>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</si>
  <si>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</si>
  <si>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</si>
  <si>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</si>
  <si>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</si>
  <si>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</si>
  <si>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</si>
  <si>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</si>
  <si>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</si>
  <si>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</si>
  <si>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</si>
  <si>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</si>
  <si>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</si>
  <si>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</si>
  <si>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</si>
  <si>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</si>
  <si>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</si>
  <si>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</si>
  <si>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</si>
  <si>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</si>
  <si>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</si>
  <si>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</si>
  <si>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</si>
  <si>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</si>
  <si>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</si>
  <si>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</si>
  <si>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</si>
  <si>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</si>
  <si>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</si>
  <si>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</si>
  <si>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</si>
  <si>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</si>
  <si>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</si>
  <si>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</si>
  <si>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</si>
  <si>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</si>
  <si>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</si>
  <si>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</si>
  <si>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</si>
  <si>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</si>
  <si>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</si>
  <si>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</si>
  <si>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</si>
  <si>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</si>
  <si>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</si>
  <si>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</si>
  <si>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</si>
  <si>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</si>
  <si>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</si>
  <si>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</si>
  <si>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</si>
  <si>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</si>
  <si>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</si>
  <si>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</si>
  <si>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</si>
  <si>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</si>
  <si>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</si>
  <si>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</si>
  <si>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</si>
  <si>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</si>
  <si>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</si>
  <si>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</si>
  <si>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</si>
  <si>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</si>
  <si>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</si>
  <si>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</si>
  <si>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</si>
  <si>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</si>
  <si>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</si>
  <si>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</si>
  <si>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</si>
  <si>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</si>
  <si>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</si>
  <si>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</si>
  <si>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</si>
  <si>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</si>
  <si>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</si>
  <si>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</si>
  <si>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</si>
  <si>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</si>
  <si>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</si>
  <si>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</si>
  <si>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</si>
  <si>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</si>
  <si>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</si>
  <si>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</si>
  <si>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</si>
  <si>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</si>
  <si>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</si>
  <si>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</si>
  <si>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</si>
  <si>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</si>
  <si>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</si>
  <si>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</si>
  <si>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</si>
  <si>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</si>
  <si>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</si>
  <si>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</si>
  <si>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</si>
  <si>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</si>
  <si>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</si>
  <si>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</si>
  <si>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</si>
  <si>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</si>
  <si>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</si>
  <si>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</si>
  <si>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</si>
  <si>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</si>
  <si>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</si>
  <si>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</si>
  <si>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</si>
  <si>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</si>
  <si>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</si>
  <si>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</si>
  <si>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</si>
  <si>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</si>
  <si>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</si>
  <si>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</si>
  <si>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</si>
  <si>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</si>
  <si>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</si>
  <si>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</si>
  <si>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</si>
  <si>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</si>
  <si>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</si>
  <si>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</si>
  <si>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</si>
  <si>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</si>
  <si>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</si>
  <si>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</si>
  <si>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</si>
  <si>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</si>
  <si>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</si>
  <si>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</si>
  <si>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</si>
  <si>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</si>
  <si>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</si>
  <si>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</si>
  <si>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</si>
  <si>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</si>
  <si>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</si>
  <si>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</si>
  <si>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</si>
  <si>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</si>
  <si>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</si>
  <si>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</si>
  <si>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</si>
  <si>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</si>
  <si>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</si>
  <si>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</si>
  <si>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</si>
  <si>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</si>
  <si>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</si>
  <si>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</si>
  <si>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</si>
  <si>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</si>
  <si>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</si>
  <si>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</si>
  <si>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</si>
  <si>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</si>
  <si>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</si>
  <si>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</si>
  <si>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</si>
  <si>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</si>
  <si>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</si>
  <si>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</si>
  <si>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</si>
  <si>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</si>
  <si>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</si>
  <si>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</si>
  <si>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</si>
  <si>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</si>
  <si>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</si>
  <si>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</si>
  <si>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</si>
  <si>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</si>
  <si>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</si>
  <si>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</si>
  <si>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</si>
  <si>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</si>
  <si>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</si>
  <si>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</si>
  <si>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</si>
  <si>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</si>
  <si>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</si>
  <si>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</si>
  <si>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</si>
  <si>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</si>
  <si>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</si>
  <si>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</si>
  <si>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</si>
  <si>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</si>
  <si>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</si>
  <si>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</si>
  <si>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</si>
  <si>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</si>
  <si>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</si>
  <si>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</si>
  <si>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</si>
  <si>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</si>
  <si>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</si>
  <si>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</si>
  <si>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</si>
  <si>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</si>
  <si>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</si>
  <si>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</si>
  <si>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</si>
  <si>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</si>
  <si>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</si>
  <si>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</si>
  <si>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</si>
  <si>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</si>
  <si>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</si>
  <si>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</si>
  <si>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</si>
  <si>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</si>
  <si>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</si>
  <si>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</si>
  <si>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</si>
  <si>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</si>
  <si>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</si>
  <si>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</si>
  <si>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</si>
  <si>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</si>
  <si>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</si>
  <si>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</si>
  <si>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</si>
  <si>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</si>
  <si>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</si>
  <si>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</si>
  <si>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</si>
  <si>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</si>
  <si>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</si>
  <si>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</si>
  <si>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</si>
  <si>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</si>
  <si>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</si>
  <si>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</si>
  <si>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</si>
  <si>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</si>
  <si>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</si>
  <si>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</si>
  <si>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</si>
  <si>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</si>
  <si>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</si>
  <si>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</si>
  <si>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</si>
  <si>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</si>
  <si>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</si>
  <si>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</si>
  <si>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</si>
  <si>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</si>
  <si>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</si>
  <si>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</si>
  <si>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</si>
  <si>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</si>
  <si>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</si>
  <si>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</si>
  <si>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</si>
  <si>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</si>
  <si>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</si>
  <si>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</si>
  <si>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</si>
  <si>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</si>
  <si>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</si>
  <si>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</si>
  <si>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</si>
  <si>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</si>
  <si>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</si>
  <si>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</si>
  <si>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</si>
  <si>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</si>
  <si>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</si>
  <si>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</si>
  <si>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</si>
  <si>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</si>
  <si>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</si>
  <si>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</si>
  <si>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</si>
  <si>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</si>
  <si>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</si>
  <si>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</si>
  <si>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</si>
  <si>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</si>
  <si>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</si>
  <si>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</si>
  <si>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</si>
  <si>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</si>
  <si>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</si>
  <si>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</si>
  <si>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</si>
  <si>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</si>
  <si>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</si>
  <si>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</si>
  <si>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</si>
  <si>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</si>
  <si>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</si>
  <si>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</si>
  <si>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</si>
  <si>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</si>
  <si>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</si>
  <si>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</si>
  <si>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</si>
  <si>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</si>
  <si>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</si>
  <si>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</si>
  <si>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</si>
  <si>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</si>
  <si>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</si>
  <si>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</si>
  <si>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</si>
  <si>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</si>
  <si>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</si>
  <si>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</si>
  <si>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</si>
  <si>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</si>
  <si>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</si>
  <si>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</si>
  <si>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</si>
  <si>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</si>
  <si>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</si>
  <si>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</si>
  <si>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</si>
  <si>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</si>
  <si>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</si>
  <si>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</si>
  <si>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</si>
  <si>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</si>
  <si>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</si>
  <si>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</si>
  <si>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</si>
  <si>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</si>
  <si>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</si>
  <si>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</si>
  <si>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</si>
  <si>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</si>
  <si>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</si>
  <si>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</si>
  <si>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</si>
  <si>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</si>
  <si>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</si>
  <si>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</si>
  <si>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</si>
  <si>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</si>
  <si>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</si>
  <si>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</si>
  <si>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</si>
  <si>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</si>
  <si>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</si>
  <si>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</si>
  <si>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</si>
  <si>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</si>
  <si>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</si>
  <si>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</si>
  <si>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</si>
  <si>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</si>
  <si>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</si>
  <si>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</si>
  <si>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</si>
  <si>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</si>
  <si>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</si>
  <si>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</si>
  <si>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</si>
  <si>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</si>
  <si>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</si>
  <si>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</si>
  <si>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</si>
  <si>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</si>
  <si>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</si>
  <si>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</si>
  <si>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</si>
  <si>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</si>
  <si>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</si>
  <si>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</si>
  <si>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</si>
  <si>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</si>
  <si>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</si>
  <si>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</si>
  <si>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</si>
  <si>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</si>
  <si>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</si>
  <si>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</si>
  <si>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</si>
  <si>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</si>
  <si>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</si>
  <si>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</si>
  <si>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</si>
  <si>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</si>
  <si>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</si>
  <si>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</si>
  <si>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</si>
  <si>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</si>
  <si>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</si>
  <si>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</si>
  <si>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</si>
  <si>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</si>
  <si>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</si>
  <si>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</si>
  <si>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</si>
  <si>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</si>
  <si>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</si>
  <si>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</si>
  <si>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</si>
  <si>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</si>
  <si>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</si>
  <si>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</si>
  <si>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</si>
  <si>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</si>
  <si>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</si>
  <si>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</si>
  <si>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</si>
  <si>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</si>
  <si>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</si>
  <si>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</si>
  <si>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</si>
  <si>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</si>
  <si>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</si>
  <si>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</si>
  <si>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</si>
  <si>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</si>
  <si>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</si>
  <si>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</si>
  <si>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</si>
  <si>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</si>
  <si>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</si>
  <si>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</si>
  <si>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</si>
  <si>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</si>
  <si>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</si>
  <si>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</si>
  <si>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</si>
  <si>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</si>
  <si>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</si>
  <si>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</si>
  <si>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</si>
  <si>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</si>
  <si>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</si>
  <si>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</si>
  <si>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</si>
  <si>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</si>
  <si>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</si>
  <si>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</si>
  <si>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</si>
  <si>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</si>
  <si>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</si>
  <si>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</si>
  <si>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</si>
  <si>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</si>
  <si>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</si>
  <si>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</si>
  <si>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</si>
  <si>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</si>
  <si>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</si>
  <si>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</si>
  <si>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</si>
  <si>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</si>
  <si>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</si>
  <si>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</si>
  <si>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</si>
  <si>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</si>
  <si>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</si>
  <si>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</si>
  <si>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</si>
  <si>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</si>
  <si>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</si>
  <si>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</si>
  <si>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</si>
  <si>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</si>
  <si>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</si>
  <si>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</si>
  <si>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</si>
  <si>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</si>
  <si>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</si>
  <si>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</si>
  <si>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</si>
  <si>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</si>
  <si>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</si>
  <si>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</si>
  <si>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</si>
  <si>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</si>
  <si>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</si>
  <si>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</si>
  <si>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</si>
  <si>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</si>
  <si>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</si>
  <si>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</si>
  <si>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</si>
  <si>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</si>
  <si>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</si>
  <si>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</si>
  <si>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</si>
  <si>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</si>
  <si>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</si>
  <si>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</si>
  <si>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</si>
  <si>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</si>
  <si>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</si>
  <si>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</si>
  <si>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</si>
  <si>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</si>
  <si>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</si>
  <si>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</si>
  <si>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</si>
  <si>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</si>
  <si>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</si>
  <si>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</si>
  <si>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</si>
  <si>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</si>
  <si>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</si>
  <si>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</si>
  <si>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</si>
  <si>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</si>
  <si>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</si>
  <si>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</si>
  <si>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</si>
  <si>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</si>
  <si>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</si>
  <si>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</si>
  <si>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</si>
  <si>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</si>
  <si>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</si>
  <si>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</si>
  <si>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</si>
  <si>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</si>
  <si>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</si>
  <si>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</si>
  <si>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</si>
  <si>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</si>
  <si>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</si>
  <si>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</si>
  <si>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</si>
  <si>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</si>
  <si>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</si>
  <si>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</si>
  <si>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</si>
  <si>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</si>
  <si>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</si>
  <si>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</si>
  <si>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</si>
  <si>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</si>
  <si>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</si>
  <si>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</si>
  <si>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</si>
  <si>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</si>
  <si>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</si>
  <si>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</si>
  <si>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</si>
  <si>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</si>
  <si>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</si>
  <si>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</si>
  <si>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</si>
  <si>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</si>
  <si>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</si>
  <si>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</si>
  <si>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</si>
  <si>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</si>
  <si>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</si>
  <si>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</si>
  <si>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</si>
  <si>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</si>
  <si>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</si>
  <si>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</si>
  <si>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</si>
  <si>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</si>
  <si>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</si>
  <si>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</si>
  <si>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</si>
  <si>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</si>
  <si>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</si>
  <si>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</si>
  <si>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</si>
  <si>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</si>
  <si>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</si>
  <si>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</si>
  <si>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</si>
  <si>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</si>
  <si>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</si>
  <si>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</si>
  <si>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</si>
  <si>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</si>
  <si>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</si>
  <si>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</si>
  <si>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</si>
  <si>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</si>
  <si>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</si>
  <si>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</si>
  <si>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</si>
  <si>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</si>
  <si>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</si>
  <si>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</si>
  <si>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</si>
  <si>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</si>
  <si>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</si>
  <si>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</si>
  <si>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</si>
  <si>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</si>
  <si>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</si>
  <si>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</si>
  <si>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</si>
  <si>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</si>
  <si>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</si>
  <si>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</si>
  <si>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</si>
  <si>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</si>
  <si>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</si>
  <si>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</si>
  <si>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</si>
  <si>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</si>
  <si>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</si>
  <si>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</si>
  <si>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</si>
  <si>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</si>
  <si>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</si>
  <si>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</si>
  <si>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</si>
  <si>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</si>
  <si>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</si>
  <si>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</si>
  <si>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</si>
  <si>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</si>
  <si>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</si>
  <si>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</si>
  <si>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</si>
  <si>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</si>
  <si>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</si>
  <si>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</si>
  <si>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</si>
  <si>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</si>
  <si>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</si>
  <si>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</si>
  <si>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</si>
  <si>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</si>
  <si>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</si>
  <si>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</si>
  <si>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</si>
  <si>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</si>
  <si>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</si>
  <si>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</si>
  <si>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</si>
  <si>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</si>
  <si>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</si>
  <si>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</si>
  <si>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</si>
  <si>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</si>
  <si>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</si>
  <si>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</si>
  <si>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</si>
  <si>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</si>
  <si>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</si>
  <si>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</si>
  <si>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</si>
  <si>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</si>
  <si>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</si>
  <si>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</si>
  <si>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</si>
  <si>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</si>
  <si>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</si>
  <si>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</si>
  <si>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</si>
  <si>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</si>
  <si>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</si>
  <si>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</si>
  <si>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</si>
  <si>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</si>
  <si>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</si>
  <si>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</si>
  <si>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</si>
  <si>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</si>
  <si>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</si>
  <si>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</si>
  <si>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</si>
  <si>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</si>
  <si>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</si>
  <si>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</si>
  <si>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</si>
  <si>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</si>
  <si>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</si>
  <si>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</si>
  <si>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</si>
  <si>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</si>
  <si>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</si>
  <si>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</si>
  <si>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</si>
  <si>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</si>
  <si>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</si>
  <si>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</si>
  <si>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</si>
  <si>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</si>
  <si>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</si>
  <si>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</si>
  <si>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</si>
  <si>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</si>
  <si>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</si>
  <si>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</si>
  <si>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</si>
  <si>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</si>
  <si>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</si>
  <si>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</si>
  <si>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</si>
  <si>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</si>
  <si>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</si>
  <si>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</si>
  <si>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</si>
  <si>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</si>
  <si>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</si>
  <si>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</si>
  <si>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</si>
  <si>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</si>
  <si>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</si>
  <si>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</si>
  <si>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</si>
  <si>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</si>
  <si>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</si>
  <si>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</si>
  <si>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</si>
  <si>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</si>
  <si>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</si>
  <si>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</si>
  <si>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</si>
  <si>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</si>
  <si>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</si>
  <si>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</si>
  <si>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</si>
  <si>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</si>
  <si>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</si>
  <si>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</si>
  <si>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</si>
  <si>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</si>
  <si>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</si>
  <si>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</si>
  <si>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</si>
  <si>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</si>
  <si>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</si>
  <si>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</si>
  <si>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</si>
  <si>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</si>
  <si>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</si>
  <si>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</si>
  <si>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</si>
  <si>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</si>
  <si>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</si>
  <si>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</si>
  <si>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</si>
  <si>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</si>
  <si>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</si>
  <si>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</si>
  <si>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</si>
  <si>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</si>
  <si>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</si>
  <si>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</si>
  <si>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</si>
  <si>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</si>
  <si>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</si>
  <si>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</si>
  <si>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</si>
  <si>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</si>
  <si>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</si>
  <si>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</si>
  <si>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</si>
  <si>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</si>
  <si>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</si>
  <si>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</si>
  <si>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</si>
  <si>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</si>
  <si>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</si>
  <si>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</si>
  <si>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</si>
  <si>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</si>
  <si>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</si>
  <si>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</si>
  <si>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</si>
  <si>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</si>
  <si>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</si>
  <si>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</si>
  <si>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</si>
  <si>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</si>
  <si>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</si>
  <si>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</si>
  <si>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</si>
  <si>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</si>
  <si>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</si>
  <si>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</si>
  <si>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</si>
  <si>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</si>
  <si>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</si>
  <si>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</si>
  <si>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</si>
  <si>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</si>
  <si>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</si>
  <si>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</si>
  <si>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</si>
  <si>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</si>
  <si>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</si>
  <si>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</si>
  <si>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</si>
  <si>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</si>
  <si>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</si>
  <si>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</si>
  <si>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</si>
  <si>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</si>
  <si>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</si>
  <si>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</si>
  <si>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</si>
  <si>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</si>
  <si>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</si>
  <si>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</si>
  <si>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</si>
  <si>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</si>
  <si>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</si>
  <si>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</si>
  <si>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</si>
  <si>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</si>
  <si>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</si>
  <si>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</si>
  <si>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</si>
  <si>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</si>
  <si>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</si>
  <si>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</si>
  <si>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</si>
  <si>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</si>
  <si>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</si>
  <si>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</si>
  <si>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</si>
  <si>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</si>
  <si>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</si>
  <si>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</si>
  <si>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</si>
  <si>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</si>
  <si>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</si>
  <si>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</si>
  <si>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</si>
  <si>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</si>
  <si>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</si>
  <si>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</si>
  <si>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</si>
  <si>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</si>
  <si>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</si>
  <si>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</si>
  <si>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</si>
  <si>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</si>
  <si>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</si>
  <si>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</si>
  <si>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</si>
  <si>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</si>
  <si>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</si>
  <si>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</si>
  <si>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</si>
  <si>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</si>
  <si>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</si>
  <si>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</si>
  <si>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</si>
  <si>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</si>
  <si>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</si>
  <si>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</si>
  <si>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</si>
  <si>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</si>
  <si>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</si>
  <si>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</si>
  <si>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</si>
  <si>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</si>
  <si>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</si>
  <si>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</si>
  <si>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</si>
  <si>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</si>
  <si>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</si>
  <si>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</si>
  <si>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</si>
  <si>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</si>
  <si>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</si>
  <si>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</si>
  <si>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</si>
  <si>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</si>
  <si>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</si>
  <si>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</si>
  <si>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</si>
  <si>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</si>
  <si>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</si>
  <si>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</si>
  <si>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</si>
  <si>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</si>
  <si>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</si>
  <si>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</si>
  <si>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</si>
  <si>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</si>
  <si>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</si>
  <si>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</si>
  <si>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</si>
  <si>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</si>
  <si>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</si>
  <si>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</si>
  <si>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</si>
  <si>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</si>
  <si>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</si>
  <si>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</si>
  <si>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</si>
  <si>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</si>
  <si>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</si>
  <si>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</si>
  <si>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</si>
  <si>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</si>
  <si>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</si>
  <si>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</si>
  <si>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</si>
  <si>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</si>
  <si>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</si>
  <si>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</si>
  <si>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</si>
  <si>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</si>
  <si>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</si>
  <si>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</si>
  <si>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</si>
  <si>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</si>
  <si>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</si>
  <si>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</si>
  <si>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</si>
  <si>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</si>
  <si>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</si>
  <si>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</si>
  <si>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</si>
  <si>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</si>
  <si>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</si>
  <si>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</si>
  <si>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</si>
  <si>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</si>
  <si>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</si>
  <si>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</si>
  <si>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</si>
  <si>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</si>
  <si>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</si>
  <si>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</si>
  <si>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</si>
  <si>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</si>
  <si>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</si>
  <si>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</si>
  <si>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</si>
  <si>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</si>
  <si>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</si>
  <si>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</si>
  <si>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</si>
  <si>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</si>
  <si>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</si>
  <si>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</si>
  <si>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</si>
  <si>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</si>
  <si>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</si>
  <si>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</si>
  <si>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</si>
  <si>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</si>
  <si>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</si>
  <si>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</si>
  <si>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</si>
  <si>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</si>
  <si>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</si>
  <si>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</si>
  <si>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</si>
  <si>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</si>
  <si>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</si>
  <si>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</si>
  <si>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</si>
  <si>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</si>
  <si>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</si>
  <si>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</si>
  <si>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</si>
  <si>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</si>
  <si>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</si>
  <si>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</si>
  <si>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</si>
  <si>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</si>
  <si>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</si>
  <si>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</si>
  <si>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</si>
  <si>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</si>
  <si>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</si>
  <si>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</si>
  <si>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</si>
  <si>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</si>
  <si>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</si>
  <si>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</si>
  <si>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</si>
  <si>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</si>
  <si>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</si>
  <si>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</si>
  <si>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</si>
  <si>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</si>
  <si>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</si>
  <si>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</si>
  <si>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</si>
  <si>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</si>
  <si>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</si>
  <si>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</si>
  <si>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</si>
  <si>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</si>
  <si>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</si>
  <si>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</si>
  <si>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</si>
  <si>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</si>
  <si>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</si>
  <si>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</si>
  <si>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</si>
  <si>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</si>
  <si>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</si>
  <si>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</si>
  <si>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</si>
  <si>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</si>
  <si>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</si>
  <si>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</si>
  <si>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</si>
  <si>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</si>
  <si>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</si>
  <si>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</si>
  <si>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</si>
  <si>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</si>
  <si>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</si>
  <si>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</si>
  <si>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</si>
  <si>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</si>
  <si>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</si>
  <si>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</si>
  <si>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</si>
  <si>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</si>
  <si>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</si>
  <si>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</si>
  <si>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</si>
  <si>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</si>
  <si>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</si>
  <si>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</si>
  <si>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</si>
  <si>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</si>
  <si>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</si>
  <si>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</si>
  <si>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</si>
  <si>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</si>
  <si>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</si>
  <si>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</si>
  <si>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</si>
  <si>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</si>
  <si>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</si>
  <si>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</si>
  <si>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</si>
  <si>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</si>
  <si>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</si>
  <si>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</si>
  <si>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</si>
  <si>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</si>
  <si>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</si>
  <si>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</si>
  <si>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</si>
  <si>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</si>
  <si>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</si>
  <si>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</si>
  <si>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</si>
  <si>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</si>
  <si>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</si>
  <si>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</si>
  <si>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</si>
  <si>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</si>
  <si>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</si>
  <si>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</si>
  <si>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</si>
  <si>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</si>
  <si>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</si>
  <si>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</si>
  <si>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</si>
  <si>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</si>
  <si>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</si>
  <si>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</si>
  <si>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</si>
  <si>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</si>
  <si>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</si>
  <si>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</si>
  <si>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</si>
  <si>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</si>
  <si>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</si>
  <si>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</si>
  <si>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</si>
  <si>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</si>
  <si>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</si>
  <si>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</si>
  <si>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</si>
  <si>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</si>
  <si>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</si>
  <si>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</si>
  <si>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</si>
  <si>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</si>
  <si>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</si>
  <si>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</si>
  <si>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</si>
  <si>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</si>
  <si>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</si>
  <si>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</si>
  <si>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</si>
  <si>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</si>
  <si>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</si>
  <si>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</si>
  <si>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</si>
  <si>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</si>
  <si>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</si>
  <si>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</si>
  <si>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</si>
  <si>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</si>
  <si>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</si>
  <si>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</si>
  <si>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</si>
  <si>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</si>
  <si>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</si>
  <si>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</si>
  <si>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</si>
  <si>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</si>
  <si>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</si>
  <si>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</si>
  <si>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</si>
  <si>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</si>
  <si>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</si>
  <si>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</si>
  <si>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</si>
  <si>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</si>
  <si>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</si>
  <si>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</si>
  <si>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</si>
  <si>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</si>
  <si>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</si>
  <si>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</si>
  <si>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</si>
  <si>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</si>
  <si>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</si>
  <si>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</si>
  <si>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</si>
  <si>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</si>
  <si>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</si>
  <si>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</si>
  <si>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</si>
  <si>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</si>
  <si>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</si>
  <si>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</si>
  <si>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</si>
  <si>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</si>
  <si>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</si>
  <si>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</si>
  <si>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</si>
  <si>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</si>
  <si>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</si>
  <si>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</si>
  <si>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</si>
  <si>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</si>
  <si>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</si>
  <si>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</si>
  <si>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</si>
  <si>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</si>
  <si>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</si>
  <si>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</si>
  <si>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</si>
  <si>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</si>
  <si>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</si>
  <si>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</si>
  <si>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</si>
  <si>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</si>
  <si>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</si>
  <si>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</si>
  <si>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</si>
  <si>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</si>
  <si>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</si>
  <si>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</si>
  <si>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</si>
  <si>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</si>
  <si>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</si>
  <si>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</si>
  <si>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</si>
  <si>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</si>
  <si>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</si>
  <si>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</si>
  <si>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</si>
  <si>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</si>
  <si>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</si>
  <si>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</si>
  <si>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</si>
  <si>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</si>
  <si>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</si>
  <si>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</si>
  <si>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</si>
  <si>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</si>
  <si>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</si>
  <si>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</si>
  <si>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</si>
  <si>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</si>
  <si>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</si>
  <si>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</si>
  <si>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</si>
  <si>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</si>
  <si>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</si>
  <si>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</si>
  <si>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</si>
  <si>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</si>
  <si>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</si>
  <si>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</si>
  <si>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</si>
  <si>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</si>
  <si>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</si>
  <si>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</si>
  <si>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</si>
  <si>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</si>
  <si>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</si>
  <si>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</si>
  <si>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</si>
  <si>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</si>
  <si>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</si>
  <si>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</si>
  <si>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</si>
  <si>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</si>
  <si>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</si>
  <si>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</si>
  <si>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</si>
  <si>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</si>
  <si>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</si>
  <si>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</si>
  <si>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</si>
  <si>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</si>
  <si>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</si>
  <si>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</si>
  <si>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</si>
  <si>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</si>
  <si>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</si>
  <si>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</si>
  <si>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</si>
  <si>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</si>
  <si>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</si>
  <si>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</si>
  <si>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</si>
  <si>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</si>
  <si>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</si>
  <si>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</si>
  <si>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</si>
  <si>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</si>
  <si>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</si>
  <si>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</si>
  <si>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</si>
  <si>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</si>
  <si>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</si>
  <si>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</si>
  <si>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</si>
  <si>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</si>
  <si>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</si>
  <si>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</si>
  <si>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</si>
  <si>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</si>
  <si>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</si>
  <si>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</si>
  <si>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</si>
  <si>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</si>
  <si>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</si>
  <si>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</si>
  <si>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</si>
  <si>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</si>
  <si>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</si>
  <si>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</si>
  <si>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</si>
  <si>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</si>
  <si>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</si>
  <si>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</si>
  <si>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</si>
  <si>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</si>
  <si>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</si>
  <si>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</si>
  <si>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</si>
  <si>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</si>
  <si>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</si>
  <si>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</si>
  <si>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</si>
  <si>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</si>
  <si>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</si>
  <si>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</si>
  <si>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</si>
  <si>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</si>
  <si>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</si>
  <si>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</si>
  <si>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</si>
  <si>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</si>
  <si>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</si>
  <si>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</si>
  <si>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</si>
  <si>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</si>
  <si>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</si>
  <si>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</si>
  <si>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</si>
  <si>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</si>
  <si>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</si>
  <si>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</si>
  <si>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</si>
  <si>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</si>
  <si>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</si>
  <si>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</si>
  <si>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</si>
  <si>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</si>
  <si>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</si>
  <si>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</si>
  <si>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</si>
  <si>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</si>
  <si>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</si>
  <si>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</si>
  <si>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</si>
  <si>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</si>
  <si>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</si>
  <si>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</si>
  <si>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</si>
  <si>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</si>
  <si>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</si>
  <si>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</si>
  <si>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</si>
  <si>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</si>
  <si>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</si>
  <si>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</si>
  <si>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</si>
  <si>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</si>
  <si>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</si>
  <si>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</si>
  <si>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</si>
  <si>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</si>
  <si>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</si>
  <si>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</si>
  <si>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</si>
  <si>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</si>
  <si>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</si>
  <si>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</si>
  <si>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</si>
  <si>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</si>
  <si>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</si>
  <si>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</si>
  <si>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</si>
  <si>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</si>
  <si>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</si>
  <si>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</si>
  <si>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</si>
  <si>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</si>
  <si>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</si>
  <si>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</si>
  <si>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</si>
  <si>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</si>
  <si>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</si>
  <si>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</si>
  <si>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</si>
  <si>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</si>
  <si>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</si>
  <si>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</si>
  <si>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</si>
  <si>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</si>
  <si>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</si>
  <si>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</si>
  <si>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</si>
  <si>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</si>
  <si>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</si>
  <si>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</si>
  <si>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</si>
  <si>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</si>
  <si>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</si>
  <si>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</si>
  <si>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</si>
  <si>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</si>
  <si>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</si>
  <si>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</si>
  <si>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</si>
  <si>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</si>
  <si>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</si>
  <si>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</si>
  <si>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</si>
  <si>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</si>
  <si>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</si>
  <si>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</si>
  <si>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</si>
  <si>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</si>
  <si>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</si>
  <si>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</si>
  <si>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</si>
  <si>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</si>
  <si>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</si>
  <si>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</si>
  <si>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</si>
  <si>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</si>
  <si>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</si>
  <si>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</si>
  <si>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</si>
  <si>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</si>
  <si>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</si>
  <si>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</si>
  <si>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</si>
  <si>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</si>
  <si>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</si>
  <si>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</si>
  <si>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</si>
  <si>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</si>
  <si>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</si>
  <si>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</si>
  <si>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</si>
  <si>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</si>
  <si>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</si>
  <si>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</si>
  <si>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</si>
  <si>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</si>
  <si>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</si>
  <si>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</si>
  <si>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</si>
  <si>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</si>
  <si>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</si>
  <si>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</si>
  <si>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</si>
  <si>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</si>
  <si>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</si>
  <si>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</si>
  <si>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</si>
  <si>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</si>
  <si>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</si>
  <si>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</si>
  <si>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</si>
  <si>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</si>
  <si>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</si>
  <si>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</si>
  <si>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</si>
  <si>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</si>
  <si>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</si>
  <si>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</si>
  <si>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</si>
  <si>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</si>
  <si>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</si>
  <si>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</si>
  <si>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</si>
  <si>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</si>
  <si>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</si>
  <si>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</si>
  <si>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</si>
  <si>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</si>
  <si>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</si>
  <si>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</si>
  <si>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</si>
  <si>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</si>
  <si>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</si>
  <si>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</si>
  <si>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</si>
  <si>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</si>
  <si>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</si>
  <si>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</si>
  <si>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</si>
  <si>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</si>
  <si>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</si>
  <si>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</si>
  <si>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</si>
  <si>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</si>
  <si>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</si>
  <si>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</si>
  <si>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</si>
  <si>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</si>
  <si>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</si>
  <si>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</si>
  <si>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</si>
  <si>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</si>
  <si>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</si>
  <si>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</si>
  <si>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</si>
  <si>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</si>
  <si>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</si>
  <si>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</si>
  <si>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</si>
  <si>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</si>
  <si>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</si>
  <si>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</si>
  <si>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</si>
  <si>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</si>
  <si>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</si>
  <si>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</si>
  <si>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</si>
  <si>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</si>
  <si>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</si>
  <si>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</si>
  <si>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</si>
  <si>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</si>
  <si>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</si>
  <si>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</si>
  <si>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</si>
  <si>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</si>
  <si>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</si>
  <si>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</si>
  <si>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</si>
  <si>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</si>
  <si>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</si>
  <si>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</si>
  <si>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</si>
  <si>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</si>
  <si>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</si>
  <si>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</si>
  <si>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</si>
  <si>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</si>
  <si>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</si>
  <si>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</si>
  <si>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</si>
  <si>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</si>
  <si>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</si>
  <si>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</si>
  <si>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</si>
  <si>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</si>
  <si>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</si>
  <si>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</si>
  <si>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</si>
  <si>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</si>
  <si>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</si>
  <si>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</si>
  <si>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</si>
  <si>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</si>
  <si>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</si>
  <si>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</si>
  <si>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</si>
  <si>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</si>
  <si>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</si>
  <si>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</si>
  <si>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</si>
  <si>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</si>
  <si>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</si>
  <si>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</si>
  <si>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</si>
  <si>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</si>
  <si>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</si>
  <si>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</si>
  <si>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</si>
  <si>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</si>
  <si>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</si>
  <si>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</si>
  <si>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</si>
  <si>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</si>
  <si>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</si>
  <si>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</si>
  <si>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</si>
  <si>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</si>
  <si>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</si>
  <si>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</si>
  <si>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</si>
  <si>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</si>
  <si>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</si>
  <si>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</si>
  <si>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</si>
  <si>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</si>
  <si>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</si>
  <si>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</si>
  <si>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</si>
  <si>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</si>
  <si>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</si>
  <si>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</si>
  <si>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</si>
  <si>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</si>
  <si>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</si>
  <si>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</si>
  <si>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</si>
  <si>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</si>
  <si>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</si>
  <si>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</si>
  <si>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</si>
  <si>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</si>
  <si>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</si>
  <si>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</si>
  <si>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</si>
  <si>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</si>
  <si>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</si>
  <si>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</si>
  <si>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</si>
  <si>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</si>
  <si>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</si>
  <si>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</si>
  <si>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</si>
  <si>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</si>
  <si>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</si>
  <si>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</si>
  <si>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</si>
  <si>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</si>
  <si>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</si>
  <si>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</si>
  <si>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</si>
  <si>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</si>
  <si>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</si>
  <si>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</si>
  <si>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</si>
  <si>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</si>
  <si>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</si>
  <si>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</si>
  <si>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</si>
  <si>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</si>
  <si>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</si>
  <si>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</si>
  <si>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</si>
  <si>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</si>
  <si>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</si>
  <si>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</si>
  <si>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</si>
  <si>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</si>
  <si>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</si>
  <si>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</si>
  <si>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</si>
  <si>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</si>
  <si>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</si>
  <si>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</si>
  <si>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</si>
  <si>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</si>
  <si>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</si>
  <si>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</si>
  <si>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</si>
  <si>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</si>
  <si>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</si>
  <si>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</si>
  <si>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</si>
  <si>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</si>
  <si>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</si>
  <si>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</si>
  <si>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</si>
  <si>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</si>
  <si>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</si>
  <si>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</si>
  <si>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</si>
  <si>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</si>
  <si>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</si>
  <si>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</si>
  <si>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</si>
  <si>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</si>
  <si>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</si>
  <si>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</si>
  <si>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</si>
  <si>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</si>
  <si>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</si>
  <si>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</si>
  <si>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</si>
  <si>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</si>
  <si>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</si>
  <si>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</si>
  <si>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</si>
  <si>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</si>
  <si>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</si>
  <si>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</si>
  <si>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</si>
  <si>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</si>
  <si>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</si>
  <si>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</si>
  <si>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</si>
  <si>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</si>
  <si>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</si>
  <si>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</si>
  <si>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</si>
  <si>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</si>
  <si>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</si>
  <si>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</si>
  <si>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</si>
  <si>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</si>
  <si>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</si>
  <si>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</si>
  <si>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</si>
  <si>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</si>
  <si>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</si>
  <si>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</si>
  <si>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</si>
  <si>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</si>
  <si>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</si>
  <si>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</si>
  <si>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</si>
  <si>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</si>
  <si>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</si>
  <si>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</si>
  <si>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</si>
  <si>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</si>
  <si>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</si>
  <si>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</si>
  <si>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</si>
  <si>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</si>
  <si>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</si>
  <si>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</si>
  <si>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</si>
  <si>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</si>
  <si>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</si>
  <si>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</si>
  <si>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</si>
  <si>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</si>
  <si>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</si>
  <si>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</si>
  <si>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</si>
  <si>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</si>
  <si>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</si>
  <si>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</si>
  <si>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</si>
  <si>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</si>
  <si>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</si>
  <si>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</si>
  <si>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</si>
  <si>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</si>
  <si>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</si>
  <si>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</si>
  <si>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</si>
  <si>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</si>
  <si>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</si>
  <si>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</si>
  <si>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</si>
  <si>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</si>
  <si>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</si>
  <si>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</si>
  <si>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</si>
  <si>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</si>
  <si>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</si>
  <si>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</si>
  <si>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</si>
  <si>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</si>
  <si>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</si>
  <si>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</si>
  <si>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</si>
  <si>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</si>
  <si>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</si>
  <si>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</si>
  <si>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</si>
  <si>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</si>
  <si>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</si>
  <si>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</si>
  <si>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</si>
  <si>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</si>
  <si>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</si>
  <si>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</si>
  <si>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</si>
  <si>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</si>
  <si>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</si>
  <si>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</si>
  <si>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</si>
  <si>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</si>
  <si>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</si>
  <si>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</si>
  <si>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</si>
  <si>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</si>
  <si>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</si>
  <si>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</si>
  <si>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</si>
  <si>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</si>
  <si>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</si>
  <si>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</si>
  <si>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</si>
  <si>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</si>
  <si>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</si>
  <si>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</si>
  <si>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</si>
  <si>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</si>
  <si>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</si>
  <si>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</si>
  <si>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</si>
  <si>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</si>
  <si>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</si>
  <si>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</si>
  <si>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</si>
  <si>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</si>
  <si>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</si>
  <si>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</si>
  <si>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</si>
  <si>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</si>
  <si>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</si>
  <si>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</si>
  <si>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</si>
  <si>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</si>
  <si>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</si>
  <si>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</si>
  <si>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</si>
  <si>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</si>
  <si>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</si>
  <si>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</si>
  <si>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</si>
  <si>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</si>
  <si>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</si>
  <si>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</si>
  <si>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</si>
  <si>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</si>
  <si>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</si>
  <si>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</si>
  <si>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</si>
  <si>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</si>
  <si>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</si>
  <si>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</si>
  <si>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</si>
  <si>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</si>
  <si>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</si>
  <si>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</si>
  <si>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</si>
  <si>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</si>
  <si>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</si>
  <si>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</si>
  <si>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</si>
  <si>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</si>
  <si>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</si>
  <si>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</si>
  <si>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</si>
  <si>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</si>
  <si>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</si>
  <si>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</si>
  <si>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</si>
  <si>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</si>
  <si>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</si>
  <si>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</si>
  <si>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</si>
  <si>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</si>
  <si>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</si>
  <si>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</si>
  <si>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</si>
  <si>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</si>
  <si>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</si>
  <si>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</si>
  <si>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</si>
  <si>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</si>
  <si>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</si>
  <si>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</si>
  <si>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</si>
  <si>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</si>
  <si>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</si>
  <si>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</si>
  <si>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</si>
  <si>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</si>
  <si>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</si>
  <si>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</si>
  <si>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</si>
  <si>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</si>
  <si>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</si>
  <si>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</si>
  <si>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</si>
  <si>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</si>
  <si>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</si>
  <si>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</si>
  <si>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</si>
  <si>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</si>
  <si>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</si>
  <si>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</si>
  <si>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</si>
  <si>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</si>
  <si>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</si>
  <si>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</si>
  <si>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</si>
  <si>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</si>
  <si>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</si>
  <si>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</si>
  <si>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</si>
  <si>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</si>
  <si>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</si>
  <si>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</si>
  <si>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</si>
  <si>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</si>
  <si>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</si>
  <si>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</si>
  <si>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</si>
  <si>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</si>
  <si>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</si>
  <si>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</si>
  <si>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</si>
  <si>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</si>
  <si>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</si>
  <si>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</si>
  <si>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</si>
  <si>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</si>
  <si>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</si>
  <si>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</si>
  <si>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</si>
  <si>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</si>
  <si>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</si>
  <si>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</si>
  <si>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</si>
  <si>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</si>
  <si>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</si>
  <si>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</si>
  <si>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</si>
  <si>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</si>
  <si>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</si>
  <si>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</si>
  <si>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</si>
  <si>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</si>
  <si>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</si>
  <si>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</si>
  <si>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</si>
  <si>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</si>
  <si>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</si>
  <si>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</si>
  <si>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</si>
  <si>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</si>
  <si>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</si>
  <si>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</si>
  <si>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</si>
  <si>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</si>
  <si>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</si>
  <si>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</si>
  <si>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</si>
  <si>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</si>
  <si>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</si>
  <si>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</si>
  <si>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</si>
  <si>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</si>
  <si>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</si>
  <si>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</si>
  <si>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</si>
  <si>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</si>
  <si>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</si>
  <si>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</si>
  <si>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</si>
  <si>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</si>
  <si>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</si>
  <si>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</si>
  <si>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</si>
  <si>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</si>
  <si>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</si>
  <si>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</si>
  <si>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</si>
  <si>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</si>
  <si>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</si>
  <si>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</si>
  <si>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</si>
  <si>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</si>
  <si>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</si>
  <si>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</si>
  <si>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</si>
  <si>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</si>
  <si>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</si>
  <si>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</si>
  <si>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</si>
  <si>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</si>
  <si>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</si>
  <si>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</si>
  <si>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</si>
  <si>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</si>
  <si>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</si>
  <si>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</si>
  <si>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</si>
  <si>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</si>
  <si>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</si>
  <si>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</si>
  <si>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</si>
  <si>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</si>
  <si>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</si>
  <si>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</si>
  <si>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</si>
  <si>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</si>
  <si>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</si>
  <si>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</si>
  <si>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</si>
  <si>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</si>
  <si>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</si>
  <si>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</si>
  <si>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</si>
  <si>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</si>
  <si>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</si>
  <si>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</si>
  <si>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</si>
  <si>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</si>
  <si>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</si>
  <si>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</si>
  <si>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</si>
  <si>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</si>
  <si>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</si>
  <si>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</si>
  <si>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</si>
  <si>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</si>
  <si>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</si>
  <si>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</si>
  <si>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</si>
  <si>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</si>
  <si>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</si>
  <si>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</si>
  <si>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</si>
  <si>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</si>
  <si>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</si>
  <si>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</si>
  <si>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</si>
  <si>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</si>
  <si>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</si>
  <si>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</si>
  <si>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</si>
  <si>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</si>
  <si>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</si>
  <si>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</si>
  <si>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</si>
  <si>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</si>
  <si>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</si>
  <si>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</si>
  <si>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</si>
  <si>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</si>
  <si>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</si>
  <si>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</si>
  <si>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</si>
  <si>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</si>
  <si>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</si>
  <si>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</si>
  <si>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</si>
  <si>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</si>
  <si>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</si>
  <si>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</si>
  <si>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</si>
  <si>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</si>
  <si>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</si>
  <si>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</si>
  <si>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</si>
  <si>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</si>
  <si>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</si>
  <si>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</si>
  <si>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</si>
  <si>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</si>
  <si>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</si>
  <si>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</si>
  <si>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</si>
  <si>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</si>
  <si>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</si>
  <si>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</si>
  <si>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</si>
  <si>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</si>
  <si>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</si>
  <si>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</si>
  <si>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</si>
  <si>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</si>
  <si>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</si>
  <si>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</si>
  <si>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</si>
  <si>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</si>
  <si>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</si>
  <si>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</si>
  <si>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</si>
  <si>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</si>
  <si>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</si>
  <si>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</si>
  <si>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</si>
  <si>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</si>
  <si>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</si>
  <si>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</si>
  <si>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</si>
  <si>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</si>
  <si>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</si>
  <si>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</si>
  <si>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</si>
  <si>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</si>
  <si>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</si>
  <si>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</si>
  <si>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</si>
  <si>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</si>
  <si>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</si>
  <si>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</si>
  <si>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</si>
  <si>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</si>
  <si>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</si>
  <si>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</si>
  <si>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</si>
  <si>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</si>
  <si>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</si>
  <si>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</si>
  <si>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</si>
  <si>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</si>
  <si>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</si>
  <si>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</si>
  <si>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</si>
  <si>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</si>
  <si>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</si>
  <si>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</si>
  <si>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</si>
  <si>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</si>
  <si>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</si>
  <si>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</si>
  <si>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</si>
  <si>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</si>
  <si>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</si>
  <si>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</si>
  <si>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</si>
  <si>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</si>
  <si>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</si>
  <si>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</si>
  <si>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</si>
  <si>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</si>
  <si>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</si>
  <si>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</si>
  <si>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</si>
  <si>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</si>
  <si>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</si>
  <si>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</si>
  <si>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</si>
  <si>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</si>
  <si>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</si>
  <si>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</si>
  <si>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</si>
  <si>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</si>
  <si>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</si>
  <si>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</si>
  <si>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</si>
  <si>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</si>
  <si>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</si>
  <si>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</si>
  <si>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</si>
  <si>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</si>
  <si>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</si>
  <si>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</si>
  <si>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</si>
  <si>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</si>
  <si>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</si>
  <si>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</si>
  <si>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</si>
  <si>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</si>
  <si>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</si>
  <si>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</si>
  <si>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</si>
  <si>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</si>
  <si>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</si>
  <si>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</si>
  <si>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</si>
  <si>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</si>
  <si>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</si>
  <si>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</si>
  <si>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</si>
  <si>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</si>
  <si>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</si>
  <si>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</si>
  <si>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</si>
  <si>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</si>
  <si>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</si>
  <si>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</si>
  <si>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</si>
  <si>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</si>
  <si>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</si>
  <si>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</si>
  <si>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</si>
  <si>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</si>
  <si>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</si>
  <si>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</si>
  <si>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</si>
  <si>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</si>
  <si>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</si>
  <si>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</si>
  <si>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</si>
  <si>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</si>
  <si>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</si>
  <si>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</si>
  <si>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</si>
  <si>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</si>
  <si>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</si>
  <si>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</si>
  <si>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</si>
  <si>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</si>
  <si>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</si>
  <si>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</si>
  <si>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</si>
  <si>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</si>
  <si>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</si>
  <si>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</si>
  <si>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</si>
  <si>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</si>
  <si>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</si>
  <si>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</si>
  <si>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</si>
  <si>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</si>
  <si>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</si>
  <si>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</si>
  <si>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</si>
  <si>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</si>
  <si>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</si>
  <si>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</si>
  <si>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</si>
  <si>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</si>
  <si>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</si>
  <si>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</si>
  <si>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</si>
  <si>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</si>
  <si>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</si>
  <si>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</si>
  <si>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</si>
  <si>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</si>
  <si>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</si>
  <si>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</si>
  <si>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</si>
  <si>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</si>
  <si>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</si>
  <si>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</si>
  <si>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</si>
  <si>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</si>
  <si>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</si>
  <si>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</si>
  <si>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</si>
  <si>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</si>
  <si>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</si>
  <si>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</si>
  <si>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</si>
  <si>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</si>
  <si>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</si>
  <si>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</si>
  <si>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</si>
  <si>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</si>
  <si>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</si>
  <si>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</si>
  <si>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</si>
  <si>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</si>
  <si>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</si>
  <si>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</si>
  <si>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</si>
  <si>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</si>
  <si>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</si>
  <si>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</si>
  <si>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</si>
  <si>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</si>
  <si>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</si>
  <si>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</si>
  <si>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</si>
  <si>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</si>
  <si>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</si>
  <si>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</si>
  <si>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</si>
  <si>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</si>
  <si>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</si>
  <si>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</si>
  <si>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</si>
  <si>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</si>
  <si>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</si>
  <si>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</si>
  <si>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</si>
  <si>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</si>
  <si>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</si>
  <si>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</si>
  <si>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</si>
  <si>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</si>
  <si>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</si>
  <si>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</si>
  <si>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</si>
  <si>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</si>
  <si>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</si>
  <si>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</si>
  <si>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</si>
  <si>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</si>
  <si>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</si>
  <si>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</si>
  <si>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</si>
  <si>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</si>
  <si>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</si>
  <si>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</si>
  <si>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</si>
  <si>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</si>
  <si>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</si>
  <si>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</si>
  <si>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</si>
  <si>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</si>
  <si>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</si>
  <si>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</si>
  <si>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</si>
  <si>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</si>
  <si>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</si>
  <si>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</si>
  <si>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</si>
  <si>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</si>
  <si>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</si>
  <si>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</si>
  <si>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</si>
  <si>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</si>
  <si>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</si>
  <si>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</si>
  <si>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</si>
  <si>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</si>
  <si>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</si>
  <si>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</si>
  <si>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</si>
  <si>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</si>
  <si>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</si>
  <si>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</si>
  <si>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</si>
  <si>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</si>
  <si>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</si>
  <si>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</si>
  <si>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</si>
  <si>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</si>
  <si>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</si>
  <si>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</si>
  <si>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</si>
  <si>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</si>
  <si>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</si>
  <si>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</si>
  <si>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</si>
  <si>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</si>
  <si>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</si>
  <si>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</si>
  <si>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</si>
  <si>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</si>
  <si>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</si>
  <si>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</si>
  <si>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</si>
  <si>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</si>
  <si>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</si>
  <si>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</si>
  <si>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</si>
  <si>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</si>
  <si>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</si>
  <si>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</si>
  <si>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</si>
  <si>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</si>
  <si>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</si>
  <si>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</si>
  <si>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</si>
  <si>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</si>
  <si>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</si>
  <si>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</si>
  <si>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</si>
  <si>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</si>
  <si>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</si>
  <si>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</si>
  <si>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</si>
  <si>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</si>
  <si>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</si>
  <si>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</si>
  <si>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</si>
  <si>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</si>
  <si>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</si>
  <si>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</si>
  <si>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</si>
  <si>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</si>
  <si>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</si>
  <si>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</si>
  <si>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</si>
  <si>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</si>
  <si>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</si>
  <si>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</si>
  <si>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</si>
  <si>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</si>
  <si>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</si>
  <si>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</si>
  <si>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</si>
  <si>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</si>
  <si>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</si>
  <si>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</si>
  <si>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</si>
  <si>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</si>
  <si>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</si>
  <si>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</si>
  <si>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</si>
  <si>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</si>
  <si>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</si>
  <si>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</si>
  <si>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</si>
  <si>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</si>
  <si>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</si>
  <si>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</si>
  <si>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</si>
  <si>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</si>
  <si>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</si>
  <si>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</si>
  <si>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</si>
  <si>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</si>
  <si>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</si>
  <si>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</si>
  <si>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</si>
  <si>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</si>
  <si>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</si>
  <si>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</si>
  <si>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</si>
  <si>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</si>
  <si>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</si>
  <si>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</si>
  <si>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</si>
  <si>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</si>
  <si>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</si>
  <si>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</si>
  <si>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</si>
  <si>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</si>
  <si>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</si>
  <si>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</si>
  <si>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</si>
  <si>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</si>
  <si>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</si>
  <si>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</si>
  <si>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</si>
  <si>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</si>
  <si>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</si>
  <si>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</si>
  <si>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</si>
  <si>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</si>
  <si>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</si>
  <si>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</si>
  <si>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</si>
  <si>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</si>
  <si>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</si>
  <si>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</si>
  <si>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</si>
  <si>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</si>
  <si>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</si>
  <si>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</si>
  <si>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</si>
  <si>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</si>
  <si>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</si>
  <si>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</si>
  <si>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</si>
  <si>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</si>
  <si>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</si>
  <si>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</si>
  <si>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</si>
  <si>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</si>
  <si>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</si>
  <si>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</si>
  <si>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</si>
  <si>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</si>
  <si>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</si>
  <si>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</si>
  <si>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</si>
  <si>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</si>
  <si>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</si>
  <si>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</si>
  <si>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</si>
  <si>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</si>
  <si>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</si>
  <si>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</si>
  <si>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</si>
  <si>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</si>
  <si>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</si>
  <si>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</si>
  <si>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</si>
  <si>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</si>
  <si>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</si>
  <si>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</si>
  <si>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</si>
  <si>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</si>
  <si>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</si>
  <si>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</si>
  <si>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</si>
  <si>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</si>
  <si>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</si>
  <si>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</si>
  <si>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</si>
  <si>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</si>
  <si>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</si>
  <si>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</si>
  <si>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</si>
  <si>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</si>
  <si>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</si>
  <si>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</si>
  <si>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</si>
  <si>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</si>
  <si>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</si>
  <si>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</si>
  <si>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</si>
  <si>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</si>
  <si>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</si>
  <si>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</si>
  <si>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</si>
  <si>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</si>
  <si>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</si>
  <si>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</si>
  <si>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</si>
  <si>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</si>
  <si>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</si>
  <si>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</si>
  <si>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</si>
  <si>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</si>
  <si>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</si>
  <si>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</si>
  <si>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</si>
  <si>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</si>
  <si>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</si>
  <si>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</si>
  <si>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</si>
  <si>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</si>
  <si>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</si>
  <si>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</si>
  <si>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</si>
  <si>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</si>
  <si>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</si>
  <si>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</si>
  <si>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</si>
  <si>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</si>
  <si>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</si>
  <si>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</si>
  <si>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</si>
  <si>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</si>
  <si>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</si>
  <si>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</si>
  <si>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</si>
  <si>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</si>
  <si>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</si>
  <si>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</si>
  <si>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</si>
  <si>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</si>
  <si>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</si>
  <si>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</si>
  <si>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</si>
  <si>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</si>
  <si>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</si>
  <si>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</si>
  <si>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</si>
  <si>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</si>
  <si>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</si>
  <si>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</si>
  <si>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</si>
  <si>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</si>
  <si>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</si>
  <si>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</si>
  <si>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</si>
  <si>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</si>
  <si>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</si>
  <si>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</si>
  <si>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</si>
  <si>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</si>
  <si>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</si>
  <si>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</si>
  <si>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</si>
  <si>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</si>
  <si>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</si>
  <si>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</si>
  <si>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</si>
  <si>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</si>
  <si>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</si>
  <si>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</si>
  <si>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</si>
  <si>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</si>
  <si>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</si>
  <si>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</si>
  <si>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</si>
  <si>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</si>
  <si>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</si>
  <si>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</si>
  <si>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</si>
  <si>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</si>
  <si>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</si>
  <si>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</si>
  <si>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</si>
  <si>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</si>
  <si>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</si>
  <si>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</si>
  <si>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</si>
  <si>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</si>
  <si>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</si>
  <si>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</si>
  <si>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</si>
  <si>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</si>
  <si>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</si>
  <si>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</si>
  <si>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</si>
  <si>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</si>
  <si>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</si>
  <si>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</si>
  <si>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</si>
  <si>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</si>
  <si>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</si>
  <si>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</si>
  <si>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</si>
  <si>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</si>
  <si>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</si>
  <si>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</si>
  <si>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</si>
  <si>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</si>
  <si>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</si>
  <si>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</si>
  <si>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</si>
  <si>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</si>
  <si>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</si>
  <si>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</si>
  <si>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</si>
  <si>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</si>
  <si>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</si>
  <si>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</si>
  <si>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</si>
  <si>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</si>
  <si>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</si>
  <si>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</si>
  <si>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</si>
  <si>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</si>
  <si>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</si>
  <si>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</si>
  <si>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</si>
  <si>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</si>
  <si>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</si>
  <si>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</si>
  <si>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</si>
  <si>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</si>
  <si>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</si>
  <si>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</si>
  <si>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</si>
  <si>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</si>
  <si>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</si>
  <si>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</si>
  <si>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</si>
  <si>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</si>
  <si>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</si>
  <si>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</si>
  <si>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</si>
  <si>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</si>
  <si>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</si>
  <si>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</si>
  <si>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</si>
  <si>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</si>
  <si>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</si>
  <si>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</si>
  <si>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</si>
  <si>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</si>
  <si>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</si>
  <si>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</si>
  <si>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</si>
  <si>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</si>
  <si>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</si>
  <si>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</si>
  <si>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</si>
  <si>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</si>
  <si>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</si>
  <si>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</si>
  <si>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</si>
  <si>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</si>
  <si>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</si>
  <si>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</si>
  <si>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</si>
  <si>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</si>
  <si>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</si>
  <si>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</si>
  <si>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</si>
  <si>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</si>
  <si>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</si>
  <si>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</si>
  <si>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</si>
  <si>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</si>
  <si>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</si>
  <si>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</si>
  <si>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</si>
  <si>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</si>
  <si>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</si>
  <si>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</si>
  <si>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</si>
  <si>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</si>
  <si>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</si>
  <si>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</si>
  <si>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</si>
  <si>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</si>
  <si>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</si>
  <si>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</si>
  <si>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</si>
  <si>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</si>
  <si>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</si>
  <si>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</si>
  <si>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</si>
  <si>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</si>
  <si>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</si>
  <si>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</si>
  <si>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</si>
  <si>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</si>
  <si>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</si>
  <si>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</si>
  <si>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</si>
  <si>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</si>
  <si>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</si>
  <si>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</si>
  <si>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</si>
  <si>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</si>
  <si>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</si>
  <si>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</si>
  <si>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</si>
  <si>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</si>
  <si>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</si>
  <si>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</si>
  <si>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</si>
  <si>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</si>
  <si>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</si>
  <si>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</si>
  <si>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</si>
  <si>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</si>
  <si>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</si>
  <si>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</si>
  <si>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</si>
  <si>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</si>
  <si>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</si>
  <si>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</si>
  <si>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</si>
  <si>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</si>
  <si>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</si>
  <si>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</si>
  <si>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</si>
  <si>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</si>
  <si>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</si>
  <si>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</si>
  <si>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</si>
  <si>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</si>
  <si>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</si>
  <si>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</si>
  <si>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</si>
  <si>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</si>
  <si>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</si>
  <si>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</si>
  <si>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</si>
  <si>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</si>
  <si>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</si>
  <si>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</si>
  <si>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</si>
  <si>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</si>
  <si>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</si>
  <si>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</si>
  <si>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</si>
  <si>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</si>
  <si>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</si>
  <si>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</si>
  <si>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</si>
  <si>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</si>
  <si>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</si>
  <si>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</si>
  <si>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</si>
  <si>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</si>
  <si>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</si>
  <si>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</si>
  <si>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</si>
  <si>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</si>
  <si>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</si>
  <si>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</si>
  <si>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</si>
  <si>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</si>
  <si>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</si>
  <si>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</si>
  <si>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</si>
  <si>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</si>
  <si>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</si>
  <si>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</si>
  <si>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</si>
  <si>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</si>
  <si>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</si>
  <si>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</si>
  <si>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</si>
  <si>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</si>
  <si>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</si>
  <si>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</si>
  <si>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</si>
  <si>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</si>
  <si>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</si>
  <si>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</si>
  <si>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</si>
  <si>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</si>
  <si>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</si>
  <si>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</si>
  <si>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</si>
  <si>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</si>
  <si>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</si>
  <si>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</si>
  <si>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</si>
  <si>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</si>
  <si>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</si>
  <si>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</si>
  <si>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</si>
  <si>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</si>
  <si>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</si>
  <si>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</si>
  <si>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</si>
  <si>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</si>
  <si>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</si>
  <si>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</si>
  <si>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</si>
  <si>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</si>
  <si>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</si>
  <si>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</si>
  <si>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</si>
  <si>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</si>
  <si>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</si>
  <si>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</si>
  <si>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</si>
  <si>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</si>
  <si>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</si>
  <si>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</si>
  <si>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</si>
  <si>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</si>
  <si>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</si>
  <si>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</si>
  <si>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</si>
  <si>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</si>
  <si>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</si>
  <si>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</si>
  <si>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</si>
  <si>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</si>
  <si>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</si>
  <si>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</si>
  <si>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</si>
  <si>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</si>
  <si>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</si>
  <si>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</si>
  <si>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</si>
  <si>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</si>
  <si>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</si>
  <si>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</si>
  <si>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</si>
  <si>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</si>
  <si>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</si>
  <si>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</si>
  <si>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</si>
  <si>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</si>
  <si>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</si>
  <si>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</si>
  <si>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</si>
  <si>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</si>
  <si>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</si>
  <si>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</si>
  <si>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</si>
  <si>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</si>
  <si>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</si>
  <si>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</si>
  <si>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</si>
  <si>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</si>
  <si>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</si>
  <si>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</si>
  <si>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</si>
  <si>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</si>
  <si>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</si>
  <si>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</si>
  <si>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</si>
  <si>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</si>
  <si>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</si>
  <si>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</si>
  <si>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</si>
  <si>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</si>
  <si>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</si>
  <si>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</si>
  <si>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</si>
  <si>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</si>
  <si>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</si>
  <si>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</si>
  <si>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</si>
  <si>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</si>
  <si>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</si>
  <si>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</si>
  <si>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</si>
  <si>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</si>
  <si>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</si>
  <si>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</si>
  <si>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</si>
  <si>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</si>
  <si>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</si>
  <si>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</si>
  <si>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</si>
  <si>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</si>
  <si>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</si>
  <si>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</si>
  <si>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</si>
  <si>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</si>
  <si>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</si>
  <si>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</si>
  <si>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</si>
  <si>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</si>
  <si>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</si>
  <si>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</si>
  <si>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</si>
  <si>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</si>
  <si>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</si>
  <si>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</si>
  <si>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</si>
  <si>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</si>
  <si>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</si>
  <si>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</si>
  <si>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</si>
  <si>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</si>
  <si>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</si>
  <si>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</si>
  <si>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</si>
  <si>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</si>
  <si>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</si>
  <si>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</si>
  <si>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</si>
  <si>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</si>
  <si>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</si>
  <si>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</si>
  <si>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</si>
  <si>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</si>
  <si>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</si>
  <si>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</si>
  <si>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</si>
  <si>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</si>
  <si>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</si>
  <si>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</si>
  <si>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</si>
  <si>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</si>
  <si>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</si>
  <si>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</si>
  <si>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</si>
  <si>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</si>
  <si>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</si>
  <si>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</si>
  <si>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</si>
  <si>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</si>
  <si>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</si>
  <si>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</si>
  <si>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</si>
  <si>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</si>
  <si>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</si>
  <si>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</si>
  <si>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</si>
  <si>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</si>
  <si>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</si>
  <si>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</si>
  <si>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</si>
  <si>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</si>
  <si>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</si>
  <si>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</si>
  <si>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</si>
  <si>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</si>
  <si>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</si>
  <si>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</si>
  <si>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</si>
  <si>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</si>
  <si>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</si>
  <si>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</si>
  <si>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</si>
  <si>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</si>
  <si>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</si>
  <si>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</si>
  <si>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</si>
  <si>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</si>
  <si>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</si>
  <si>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</si>
  <si>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</si>
  <si>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</si>
  <si>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</si>
  <si>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</si>
  <si>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</si>
  <si>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</si>
  <si>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</si>
  <si>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</si>
  <si>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</si>
  <si>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</si>
  <si>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</si>
  <si>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</si>
  <si>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</si>
  <si>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</si>
  <si>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</si>
  <si>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</si>
  <si>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</si>
  <si>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</si>
  <si>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</si>
  <si>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</si>
  <si>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</si>
  <si>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</si>
  <si>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</si>
  <si>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</si>
  <si>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</si>
  <si>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</si>
  <si>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</si>
  <si>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</si>
  <si>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</si>
  <si>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</si>
  <si>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</si>
  <si>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</si>
  <si>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</si>
  <si>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</si>
  <si>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</si>
  <si>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</si>
  <si>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</si>
  <si>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</si>
  <si>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</si>
  <si>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</si>
  <si>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</si>
  <si>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</si>
  <si>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</si>
  <si>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</si>
  <si>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</si>
  <si>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</si>
  <si>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</si>
  <si>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</si>
  <si>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</si>
  <si>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</si>
  <si>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</si>
  <si>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</si>
  <si>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</si>
  <si>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</si>
  <si>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</si>
  <si>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</si>
  <si>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</si>
  <si>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</si>
  <si>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</si>
  <si>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</si>
  <si>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</si>
  <si>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</si>
  <si>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</si>
  <si>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</si>
  <si>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</si>
  <si>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</si>
  <si>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</si>
  <si>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</si>
  <si>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</si>
  <si>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</si>
  <si>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</si>
  <si>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</si>
  <si>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</si>
  <si>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</si>
  <si>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</si>
  <si>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</si>
  <si>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</si>
  <si>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</si>
  <si>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</si>
  <si>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</si>
  <si>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</si>
  <si>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</si>
  <si>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</si>
  <si>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</si>
  <si>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</si>
  <si>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</si>
  <si>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</si>
  <si>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</si>
  <si>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</si>
  <si>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</si>
  <si>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</si>
  <si>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</si>
  <si>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</si>
  <si>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</si>
  <si>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</si>
  <si>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</si>
  <si>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</si>
  <si>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</si>
  <si>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</si>
  <si>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</si>
  <si>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</si>
  <si>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</si>
  <si>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</si>
  <si>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</si>
  <si>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</si>
  <si>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</si>
  <si>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</si>
  <si>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</si>
  <si>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</si>
  <si>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</si>
  <si>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</si>
  <si>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</si>
  <si>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</si>
  <si>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</si>
  <si>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</si>
  <si>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</si>
  <si>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</si>
  <si>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</si>
  <si>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</si>
  <si>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</si>
  <si>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</si>
  <si>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</si>
  <si>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</si>
  <si>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</si>
  <si>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</si>
  <si>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</si>
  <si>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</si>
  <si>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</si>
  <si>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</si>
  <si>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</si>
  <si>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</si>
  <si>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</si>
  <si>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</si>
  <si>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</si>
  <si>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</si>
  <si>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</si>
  <si>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</si>
  <si>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</si>
  <si>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</si>
  <si>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</si>
  <si>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</si>
  <si>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</si>
  <si>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</si>
  <si>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</si>
  <si>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</si>
  <si>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</si>
  <si>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</si>
  <si>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</si>
  <si>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</si>
  <si>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</si>
  <si>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</si>
  <si>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</si>
  <si>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</si>
  <si>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</si>
  <si>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</si>
  <si>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</si>
  <si>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</si>
  <si>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</si>
  <si>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</si>
  <si>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</si>
  <si>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</si>
  <si>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</si>
  <si>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</si>
  <si>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</si>
  <si>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</si>
  <si>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</si>
  <si>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</si>
  <si>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</si>
  <si>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</si>
  <si>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</si>
  <si>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</si>
  <si>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</si>
  <si>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</si>
  <si>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</si>
  <si>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</si>
  <si>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</si>
  <si>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</si>
  <si>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</si>
  <si>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</si>
  <si>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</si>
  <si>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</si>
  <si>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</si>
  <si>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</si>
  <si>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</si>
  <si>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</si>
  <si>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</si>
  <si>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</si>
  <si>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</si>
  <si>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</si>
  <si>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</si>
  <si>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</si>
  <si>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</si>
  <si>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</si>
  <si>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</si>
  <si>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</si>
  <si>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</si>
  <si>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</si>
  <si>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</si>
  <si>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</si>
  <si>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</si>
  <si>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</si>
  <si>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</si>
  <si>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</si>
  <si>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</si>
  <si>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</si>
  <si>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</si>
  <si>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</si>
  <si>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</si>
  <si>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</si>
  <si>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</si>
  <si>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</si>
  <si>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</si>
  <si>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</si>
  <si>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</si>
  <si>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</si>
  <si>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</si>
  <si>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</si>
  <si>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</si>
  <si>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</si>
  <si>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</si>
  <si>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</si>
  <si>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</si>
  <si>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</si>
  <si>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</si>
  <si>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</si>
  <si>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</si>
  <si>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</si>
  <si>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</si>
  <si>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</si>
  <si>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</si>
  <si>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</si>
  <si>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</si>
  <si>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</si>
  <si>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</si>
  <si>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</si>
  <si>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</si>
  <si>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</si>
  <si>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</si>
  <si>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</si>
  <si>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</si>
  <si>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</si>
  <si>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</si>
  <si>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</si>
  <si>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</si>
  <si>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</si>
  <si>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</si>
  <si>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</si>
  <si>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</si>
  <si>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</si>
  <si>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</si>
  <si>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</si>
  <si>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</si>
  <si>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</si>
  <si>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</si>
  <si>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</si>
  <si>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</si>
  <si>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</si>
  <si>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</si>
  <si>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</si>
  <si>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</si>
  <si>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</si>
  <si>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</si>
  <si>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</si>
  <si>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</si>
  <si>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</si>
  <si>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</si>
  <si>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</si>
  <si>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</si>
  <si>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</si>
  <si>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</si>
  <si>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</si>
  <si>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</si>
  <si>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</si>
  <si>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</si>
  <si>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</si>
  <si>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</si>
  <si>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</si>
  <si>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</si>
  <si>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</si>
  <si>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</si>
  <si>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</si>
  <si>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</si>
  <si>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</si>
  <si>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</si>
  <si>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</si>
  <si>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</si>
  <si>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</si>
  <si>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</si>
  <si>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</si>
  <si>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</si>
  <si>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</si>
  <si>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</si>
  <si>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</si>
  <si>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</si>
  <si>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</si>
  <si>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</si>
  <si>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</si>
  <si>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</si>
  <si>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</si>
  <si>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</si>
  <si>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</si>
  <si>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</si>
  <si>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</si>
  <si>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</si>
  <si>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</si>
  <si>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</si>
  <si>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</si>
  <si>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</si>
  <si>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</si>
  <si>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</si>
  <si>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</si>
  <si>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</si>
  <si>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</si>
  <si>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</si>
  <si>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</si>
  <si>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</si>
  <si>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</si>
  <si>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</si>
  <si>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</si>
  <si>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</si>
  <si>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</si>
  <si>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</si>
  <si>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</si>
  <si>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</si>
  <si>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</si>
  <si>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</si>
  <si>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</si>
  <si>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</si>
  <si>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</si>
  <si>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</si>
  <si>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</si>
  <si>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</si>
  <si>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</si>
  <si>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</si>
  <si>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</si>
  <si>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</si>
  <si>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</si>
  <si>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</si>
  <si>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</si>
  <si>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</si>
  <si>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</si>
  <si>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</si>
  <si>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</si>
  <si>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</si>
  <si>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</si>
  <si>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</si>
  <si>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</si>
  <si>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</si>
  <si>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</si>
  <si>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</si>
  <si>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</si>
  <si>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</si>
  <si>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</si>
  <si>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</si>
  <si>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</si>
  <si>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</si>
  <si>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</si>
  <si>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</si>
  <si>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</si>
  <si>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</si>
  <si>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</si>
  <si>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</si>
  <si>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</si>
  <si>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</si>
  <si>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</si>
  <si>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</si>
  <si>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</si>
  <si>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</si>
  <si>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</si>
  <si>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</si>
  <si>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</si>
  <si>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</si>
  <si>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</si>
  <si>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</si>
  <si>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</si>
  <si>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</si>
  <si>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</si>
  <si>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</si>
  <si>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</si>
  <si>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</si>
  <si>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</si>
  <si>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</si>
  <si>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</si>
  <si>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</si>
  <si>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</si>
  <si>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</si>
  <si>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</si>
  <si>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</si>
  <si>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</si>
  <si>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</si>
  <si>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</si>
  <si>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</si>
  <si>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</si>
  <si>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</si>
  <si>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</si>
  <si>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</si>
  <si>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</si>
  <si>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</si>
  <si>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</si>
  <si>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</si>
  <si>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</si>
  <si>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</si>
  <si>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</si>
  <si>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</si>
  <si>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</si>
  <si>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</si>
  <si>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</si>
  <si>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</si>
  <si>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</si>
  <si>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</si>
  <si>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</si>
  <si>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</si>
  <si>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</si>
  <si>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</si>
  <si>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</si>
  <si>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</si>
  <si>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</si>
  <si>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</si>
  <si>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</si>
  <si>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</si>
  <si>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</si>
  <si>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</si>
  <si>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</si>
  <si>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</si>
  <si>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</si>
  <si>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</si>
  <si>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</si>
  <si>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</si>
  <si>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</si>
  <si>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</si>
  <si>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</si>
  <si>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</si>
  <si>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</si>
  <si>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</si>
  <si>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</si>
  <si>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</si>
  <si>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</si>
  <si>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</si>
  <si>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</si>
  <si>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</si>
  <si>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</si>
  <si>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</si>
  <si>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</si>
  <si>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</si>
  <si>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</si>
  <si>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</si>
  <si>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</si>
  <si>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</si>
  <si>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</si>
  <si>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</si>
  <si>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</si>
  <si>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</si>
  <si>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</si>
  <si>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</si>
  <si>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</si>
  <si>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</si>
  <si>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</si>
  <si>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</si>
  <si>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</si>
  <si>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</si>
  <si>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</si>
  <si>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</si>
  <si>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</si>
  <si>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</si>
  <si>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</si>
  <si>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</si>
  <si>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</si>
  <si>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</si>
  <si>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</si>
  <si>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</si>
  <si>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</si>
  <si>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</si>
  <si>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</si>
  <si>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</si>
  <si>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</si>
  <si>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</si>
  <si>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</si>
  <si>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</si>
  <si>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</si>
  <si>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</si>
  <si>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</si>
  <si>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</si>
  <si>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</si>
  <si>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</si>
  <si>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</si>
  <si>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</si>
  <si>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</si>
  <si>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</si>
  <si>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</si>
  <si>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</si>
  <si>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</si>
  <si>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</si>
  <si>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</si>
  <si>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</si>
  <si>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</si>
  <si>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</si>
  <si>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</si>
  <si>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</si>
  <si>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</si>
  <si>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</si>
  <si>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</si>
  <si>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</si>
  <si>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</si>
  <si>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</si>
  <si>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</si>
  <si>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</si>
  <si>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</si>
  <si>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</si>
  <si>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</si>
  <si>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</si>
  <si>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</si>
  <si>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</si>
  <si>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</si>
  <si>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</si>
  <si>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</si>
  <si>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</si>
  <si>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</si>
  <si>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</si>
  <si>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</si>
  <si>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</si>
  <si>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</si>
  <si>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</si>
  <si>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</si>
  <si>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</si>
  <si>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</si>
  <si>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</si>
  <si>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</si>
  <si>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</si>
  <si>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</si>
  <si>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</si>
  <si>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</si>
  <si>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</si>
  <si>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</si>
  <si>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</si>
  <si>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</si>
  <si>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</si>
  <si>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</si>
  <si>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</si>
  <si>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</si>
  <si>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</si>
  <si>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</si>
  <si>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</si>
  <si>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</si>
  <si>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</si>
  <si>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</si>
  <si>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</si>
  <si>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</si>
  <si>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</si>
  <si>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</si>
  <si>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</si>
  <si>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</si>
  <si>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</si>
  <si>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</si>
  <si>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</si>
  <si>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</si>
  <si>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</si>
  <si>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</si>
  <si>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</si>
  <si>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</si>
  <si>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</si>
  <si>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</si>
  <si>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</si>
  <si>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</si>
  <si>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</si>
  <si>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</si>
  <si>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</si>
  <si>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</si>
  <si>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</si>
  <si>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</si>
  <si>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</si>
  <si>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</si>
  <si>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</si>
  <si>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</si>
  <si>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</si>
  <si>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</si>
  <si>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</si>
  <si>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</si>
  <si>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</si>
  <si>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</si>
  <si>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</si>
  <si>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</si>
  <si>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</si>
  <si>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</si>
  <si>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</si>
  <si>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</si>
  <si>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</si>
  <si>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</si>
  <si>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</si>
  <si>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</si>
  <si>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</si>
  <si>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</si>
  <si>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</si>
  <si>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</si>
  <si>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</si>
  <si>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</si>
  <si>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</si>
  <si>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</si>
  <si>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</si>
  <si>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</si>
  <si>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</si>
  <si>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</si>
  <si>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</si>
  <si>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</si>
  <si>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</si>
  <si>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</si>
  <si>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</si>
  <si>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</si>
  <si>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</si>
  <si>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</si>
  <si>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</si>
  <si>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</si>
  <si>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</si>
  <si>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</si>
  <si>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</si>
  <si>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</si>
  <si>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</si>
  <si>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</si>
  <si>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</si>
  <si>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</si>
  <si>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</si>
  <si>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</si>
  <si>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</si>
  <si>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</si>
  <si>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</si>
  <si>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</si>
  <si>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</si>
  <si>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</si>
  <si>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</si>
  <si>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</si>
  <si>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</si>
  <si>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</si>
  <si>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</si>
  <si>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</si>
  <si>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</si>
  <si>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</si>
  <si>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</si>
  <si>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</si>
  <si>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</si>
  <si>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</si>
  <si>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</si>
  <si>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</si>
  <si>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</si>
  <si>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</si>
  <si>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</si>
  <si>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</si>
  <si>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</si>
  <si>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</si>
  <si>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</si>
  <si>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</si>
  <si>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</si>
  <si>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</si>
  <si>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</si>
  <si>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</si>
  <si>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</si>
  <si>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</si>
  <si>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</si>
  <si>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</si>
  <si>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</si>
  <si>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</si>
  <si>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</si>
  <si>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</si>
  <si>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</si>
  <si>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</si>
  <si>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</si>
  <si>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</si>
  <si>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</si>
  <si>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</si>
  <si>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</si>
  <si>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</si>
  <si>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</si>
  <si>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</si>
  <si>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</si>
  <si>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</si>
  <si>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</si>
  <si>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</si>
  <si>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</si>
  <si>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</si>
  <si>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</si>
  <si>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</si>
  <si>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</si>
  <si>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</si>
  <si>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</si>
  <si>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</si>
  <si>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</si>
  <si>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</si>
  <si>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</si>
  <si>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</si>
  <si>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</si>
  <si>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</si>
  <si>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</si>
  <si>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</si>
  <si>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</si>
  <si>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</si>
  <si>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</si>
  <si>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</si>
  <si>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</si>
  <si>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</si>
  <si>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</si>
  <si>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</si>
  <si>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</si>
  <si>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</si>
  <si>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</si>
  <si>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</si>
  <si>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</si>
  <si>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</si>
  <si>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</si>
  <si>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</si>
  <si>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</si>
  <si>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</si>
  <si>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</si>
  <si>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</si>
  <si>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</si>
  <si>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</si>
  <si>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</si>
  <si>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</si>
  <si>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</si>
  <si>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</si>
  <si>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</si>
  <si>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</si>
  <si>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</si>
  <si>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</si>
  <si>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</si>
  <si>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</si>
  <si>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</si>
  <si>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</si>
  <si>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</si>
  <si>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</si>
  <si>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</si>
  <si>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</si>
  <si>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</si>
  <si>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</si>
  <si>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</si>
  <si>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</si>
  <si>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</si>
  <si>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</si>
  <si>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</si>
  <si>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</si>
  <si>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</si>
  <si>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</si>
  <si>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</si>
  <si>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</si>
  <si>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</si>
  <si>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</si>
  <si>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</si>
  <si>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</si>
  <si>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</si>
  <si>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</si>
  <si>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</si>
  <si>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</si>
  <si>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</si>
  <si>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</si>
  <si>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</si>
  <si>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</si>
  <si>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</si>
  <si>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</si>
  <si>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</si>
  <si>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</si>
  <si>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</si>
  <si>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</si>
  <si>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</si>
  <si>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</si>
  <si>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</si>
  <si>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</si>
  <si>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</si>
  <si>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</si>
  <si>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</si>
  <si>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</si>
  <si>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</si>
  <si>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</si>
  <si>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</si>
  <si>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</si>
  <si>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</si>
  <si>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</si>
  <si>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</si>
  <si>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</si>
  <si>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</si>
  <si>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</si>
  <si>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</si>
  <si>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</si>
  <si>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</si>
  <si>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</si>
  <si>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</si>
  <si>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</si>
  <si>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</si>
  <si>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</si>
  <si>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</si>
  <si>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</si>
  <si>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</si>
  <si>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</si>
  <si>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</si>
  <si>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</si>
  <si>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</si>
  <si>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</si>
  <si>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</si>
  <si>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</si>
  <si>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</si>
  <si>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</si>
  <si>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</si>
  <si>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</si>
  <si>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</si>
  <si>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</si>
  <si>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</si>
  <si>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</si>
  <si>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</si>
  <si>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</si>
  <si>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</si>
  <si>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</si>
  <si>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</si>
  <si>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</si>
  <si>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</si>
  <si>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</si>
  <si>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</si>
  <si>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</si>
  <si>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</si>
  <si>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</si>
  <si>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</si>
  <si>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</si>
  <si>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</si>
  <si>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</si>
  <si>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</si>
  <si>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</si>
  <si>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</si>
  <si>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</si>
  <si>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</si>
  <si>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</si>
  <si>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</si>
  <si>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</si>
  <si>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</si>
  <si>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</si>
  <si>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</si>
  <si>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</si>
  <si>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</si>
  <si>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</si>
  <si>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</si>
  <si>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</si>
  <si>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</si>
  <si>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</si>
  <si>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</si>
  <si>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</si>
  <si>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</si>
  <si>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</si>
  <si>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</si>
  <si>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</si>
  <si>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</si>
  <si>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</si>
  <si>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</si>
  <si>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</si>
  <si>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</si>
  <si>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</si>
  <si>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</si>
  <si>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</si>
  <si>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</si>
  <si>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</si>
  <si>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</si>
  <si>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</si>
  <si>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</si>
  <si>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</si>
  <si>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</si>
  <si>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</si>
  <si>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</si>
  <si>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</si>
  <si>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</si>
  <si>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</si>
  <si>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</si>
  <si>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</si>
  <si>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</si>
  <si>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</si>
  <si>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</si>
  <si>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</si>
  <si>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</si>
  <si>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</si>
  <si>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</si>
  <si>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</si>
  <si>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</si>
  <si>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</si>
  <si>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</si>
  <si>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</si>
  <si>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</si>
  <si>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</si>
  <si>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</si>
  <si>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</si>
  <si>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</si>
  <si>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</si>
  <si>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</si>
  <si>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</si>
  <si>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</si>
  <si>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</si>
  <si>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</si>
  <si>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</si>
  <si>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</si>
  <si>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</si>
  <si>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</si>
  <si>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</si>
  <si>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</si>
  <si>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</si>
  <si>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</si>
  <si>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</si>
  <si>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</si>
  <si>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</si>
  <si>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</si>
  <si>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</si>
  <si>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</si>
  <si>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</si>
  <si>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</si>
  <si>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</si>
  <si>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</si>
  <si>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</si>
  <si>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</si>
  <si>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</si>
  <si>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</si>
  <si>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</si>
  <si>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</si>
  <si>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</si>
  <si>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</si>
  <si>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</si>
  <si>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</si>
  <si>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</si>
  <si>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</si>
  <si>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</si>
  <si>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</si>
  <si>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</si>
  <si>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</si>
  <si>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</si>
  <si>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</si>
  <si>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</si>
  <si>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</si>
  <si>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</si>
  <si>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</si>
  <si>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</si>
  <si>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</si>
  <si>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</si>
  <si>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</si>
  <si>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</si>
  <si>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</si>
  <si>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</si>
  <si>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</si>
  <si>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</si>
  <si>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</si>
  <si>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</si>
  <si>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</si>
  <si>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</si>
  <si>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</si>
  <si>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</si>
  <si>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</si>
  <si>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</si>
  <si>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</si>
  <si>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</si>
  <si>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</si>
  <si>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</si>
  <si>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</si>
  <si>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</si>
  <si>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</si>
  <si>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</si>
  <si>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</si>
  <si>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</si>
  <si>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</si>
  <si>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</si>
  <si>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</si>
  <si>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</si>
  <si>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</si>
  <si>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</si>
  <si>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</si>
  <si>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</si>
  <si>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</si>
  <si>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</si>
  <si>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</si>
  <si>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</si>
  <si>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</si>
  <si>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</si>
  <si>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</si>
  <si>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</si>
  <si>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</si>
  <si>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</si>
  <si>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</si>
  <si>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</si>
  <si>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</si>
  <si>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</si>
  <si>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</si>
  <si>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</si>
  <si>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</si>
  <si>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</si>
  <si>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</si>
  <si>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</si>
  <si>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</si>
  <si>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</si>
  <si>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</si>
  <si>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</si>
  <si>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</si>
  <si>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</si>
  <si>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</si>
  <si>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</si>
  <si>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</si>
  <si>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</si>
  <si>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</si>
  <si>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</si>
  <si>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</si>
  <si>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</si>
  <si>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</si>
  <si>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</si>
  <si>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</si>
  <si>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</si>
  <si>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</si>
  <si>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</si>
  <si>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</si>
  <si>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</si>
  <si>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</si>
  <si>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</si>
  <si>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</si>
  <si>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</si>
  <si>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</si>
  <si>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</si>
  <si>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</si>
  <si>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</si>
  <si>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</si>
  <si>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</si>
  <si>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</si>
  <si>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</si>
  <si>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</si>
  <si>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</si>
  <si>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</si>
  <si>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</si>
  <si>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</si>
  <si>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</si>
  <si>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</si>
  <si>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</si>
  <si>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</si>
  <si>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</si>
  <si>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</si>
  <si>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</si>
  <si>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</si>
  <si>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</si>
  <si>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</si>
  <si>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</si>
  <si>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</si>
  <si>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</si>
  <si>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</si>
  <si>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</si>
  <si>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</si>
  <si>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</si>
  <si>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</si>
  <si>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</si>
  <si>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</si>
  <si>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</si>
  <si>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</si>
  <si>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</si>
  <si>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</si>
  <si>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</si>
  <si>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</si>
  <si>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</si>
  <si>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</si>
  <si>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</si>
  <si>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</si>
  <si>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</si>
  <si>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</si>
  <si>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</si>
  <si>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</si>
  <si>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</si>
  <si>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</si>
  <si>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</si>
  <si>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</si>
  <si>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</si>
  <si>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</si>
  <si>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</si>
  <si>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</si>
  <si>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</si>
  <si>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</si>
  <si>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</si>
  <si>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</si>
  <si>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</si>
  <si>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</si>
  <si>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</si>
  <si>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</si>
  <si>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</si>
  <si>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</si>
  <si>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</si>
  <si>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</si>
  <si>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</si>
  <si>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</si>
  <si>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</si>
  <si>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</si>
  <si>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</si>
  <si>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</si>
  <si>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</si>
  <si>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</si>
  <si>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</si>
  <si>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</si>
  <si>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</si>
  <si>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</si>
  <si>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</si>
  <si>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</si>
  <si>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</si>
  <si>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</si>
  <si>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</si>
  <si>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</si>
  <si>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</si>
  <si>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</si>
  <si>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</si>
  <si>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</si>
  <si>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</si>
  <si>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</si>
  <si>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</si>
  <si>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</si>
  <si>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</si>
  <si>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</si>
  <si>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</si>
  <si>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</si>
  <si>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</si>
  <si>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</si>
  <si>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</si>
  <si>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</si>
  <si>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</si>
  <si>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</si>
  <si>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</si>
  <si>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</si>
  <si>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</si>
  <si>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</si>
  <si>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</si>
  <si>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</si>
  <si>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</si>
  <si>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</si>
  <si>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</si>
  <si>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</si>
  <si>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</si>
  <si>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</si>
  <si>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</si>
  <si>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</si>
  <si>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</si>
  <si>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</si>
  <si>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</si>
  <si>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</si>
  <si>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</si>
  <si>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</si>
  <si>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</si>
  <si>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</si>
  <si>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</si>
  <si>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</si>
  <si>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</si>
  <si>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</si>
  <si>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</si>
  <si>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</si>
  <si>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</si>
  <si>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</si>
  <si>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</si>
  <si>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</si>
  <si>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</si>
  <si>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</si>
  <si>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</si>
  <si>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</si>
  <si>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</si>
  <si>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</si>
  <si>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</si>
  <si>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</si>
  <si>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</si>
  <si>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</si>
  <si>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</si>
  <si>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</si>
  <si>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</si>
  <si>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</si>
  <si>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</si>
  <si>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</si>
  <si>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</si>
  <si>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</si>
  <si>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</si>
  <si>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</si>
  <si>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</si>
  <si>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</si>
  <si>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</si>
  <si>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</si>
  <si>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</si>
  <si>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</si>
  <si>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</si>
  <si>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</si>
  <si>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</si>
  <si>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</si>
  <si>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</si>
  <si>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</si>
  <si>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</si>
  <si>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</si>
  <si>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</si>
  <si>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</si>
  <si>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</si>
  <si>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</si>
  <si>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</si>
  <si>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</si>
  <si>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</si>
  <si>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</si>
  <si>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</si>
  <si>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</si>
  <si>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</si>
  <si>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</si>
  <si>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</si>
  <si>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</si>
  <si>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</si>
  <si>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</si>
  <si>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</si>
  <si>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</si>
  <si>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</si>
  <si>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</si>
  <si>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</si>
  <si>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</si>
  <si>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</si>
  <si>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</si>
  <si>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</si>
  <si>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</si>
  <si>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</si>
  <si>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</si>
  <si>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</si>
  <si>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</si>
  <si>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</si>
  <si>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</si>
  <si>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</si>
  <si>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</si>
  <si>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</si>
  <si>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</si>
  <si>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</si>
  <si>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</si>
  <si>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</si>
  <si>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</si>
  <si>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</si>
  <si>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</si>
  <si>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</si>
  <si>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</si>
  <si>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</si>
  <si>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</si>
  <si>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</si>
  <si>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</si>
  <si>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</si>
  <si>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</si>
  <si>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</si>
  <si>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</si>
  <si>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</si>
  <si>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</si>
  <si>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</si>
  <si>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</si>
  <si>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</si>
  <si>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</si>
  <si>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</si>
  <si>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</si>
  <si>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</si>
  <si>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</si>
  <si>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</si>
  <si>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</si>
  <si>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</si>
  <si>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</si>
  <si>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</si>
  <si>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</si>
  <si>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</si>
  <si>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</si>
  <si>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</si>
  <si>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</si>
  <si>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</si>
  <si>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</si>
  <si>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</si>
  <si>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</si>
  <si>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</si>
  <si>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</si>
  <si>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</si>
  <si>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</si>
  <si>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</si>
  <si>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</si>
  <si>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</si>
  <si>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</si>
  <si>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</si>
  <si>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</si>
  <si>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</si>
  <si>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</si>
  <si>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</si>
  <si>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</si>
  <si>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</si>
  <si>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</si>
  <si>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</si>
  <si>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</si>
  <si>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</si>
  <si>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</si>
  <si>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</si>
  <si>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</si>
  <si>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</si>
  <si>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</si>
  <si>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</si>
  <si>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</si>
  <si>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</si>
  <si>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</si>
  <si>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</si>
  <si>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</si>
  <si>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</si>
  <si>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</si>
  <si>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</si>
  <si>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</si>
  <si>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</si>
  <si>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</si>
  <si>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</si>
  <si>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</si>
  <si>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</si>
  <si>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</si>
  <si>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</si>
  <si>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</si>
  <si>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</si>
  <si>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</si>
  <si>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</si>
  <si>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</si>
  <si>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</si>
  <si>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</si>
  <si>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</si>
  <si>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</si>
  <si>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</si>
  <si>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</si>
  <si>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</si>
  <si>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</si>
  <si>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</si>
  <si>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</si>
  <si>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</si>
  <si>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</si>
  <si>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</si>
  <si>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</si>
  <si>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</si>
  <si>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</si>
  <si>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</si>
  <si>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</si>
  <si>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</si>
  <si>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</si>
  <si>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</si>
  <si>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</si>
  <si>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</si>
  <si>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</si>
  <si>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</si>
  <si>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</si>
  <si>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</si>
  <si>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</si>
  <si>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</si>
  <si>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</si>
  <si>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</si>
  <si>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</si>
  <si>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</si>
  <si>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</si>
  <si>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</si>
  <si>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</si>
  <si>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</si>
  <si>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</si>
  <si>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</si>
  <si>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</si>
  <si>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</si>
  <si>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</si>
  <si>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</si>
  <si>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</si>
  <si>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</si>
  <si>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</si>
  <si>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</si>
  <si>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</si>
  <si>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</si>
  <si>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</si>
  <si>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</si>
  <si>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</si>
  <si>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</si>
  <si>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</si>
  <si>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</si>
  <si>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</si>
  <si>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</si>
  <si>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</si>
  <si>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</si>
  <si>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</si>
  <si>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</si>
  <si>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</si>
  <si>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</si>
  <si>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</si>
  <si>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</si>
  <si>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</si>
  <si>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</si>
  <si>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</si>
  <si>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</si>
  <si>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</si>
  <si>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</si>
  <si>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</si>
  <si>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</si>
  <si>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</si>
  <si>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</si>
  <si>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</si>
  <si>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</si>
  <si>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</si>
  <si>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</si>
  <si>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</si>
  <si>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</si>
  <si>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</si>
  <si>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</si>
  <si>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</si>
  <si>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</si>
  <si>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</si>
  <si>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</si>
  <si>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</si>
  <si>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</si>
  <si>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</si>
  <si>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</si>
  <si>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</si>
  <si>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</si>
  <si>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</si>
  <si>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</si>
  <si>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</si>
  <si>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</si>
  <si>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</si>
  <si>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</si>
  <si>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</si>
  <si>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</si>
  <si>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</si>
  <si>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</si>
  <si>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</si>
  <si>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</si>
  <si>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</si>
  <si>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</si>
  <si>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</si>
  <si>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</si>
  <si>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</si>
  <si>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</si>
  <si>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</si>
  <si>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</si>
  <si>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</si>
  <si>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</si>
  <si>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</si>
  <si>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</si>
  <si>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</si>
  <si>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</si>
  <si>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</si>
  <si>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</si>
  <si>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</si>
  <si>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</si>
  <si>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</si>
  <si>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</si>
  <si>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</si>
  <si>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</si>
  <si>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</si>
  <si>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</si>
  <si>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</si>
  <si>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</si>
  <si>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</si>
  <si>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</si>
  <si>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</si>
  <si>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</si>
  <si>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</si>
  <si>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</si>
  <si>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</si>
  <si>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</si>
  <si>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</si>
  <si>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</si>
  <si>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</si>
  <si>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</si>
  <si>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</si>
  <si>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</si>
  <si>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</si>
  <si>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</si>
  <si>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</si>
  <si>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</si>
  <si>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</si>
  <si>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</si>
  <si>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</si>
  <si>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</si>
  <si>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</si>
  <si>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</si>
  <si>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</si>
  <si>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</si>
  <si>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</si>
  <si>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</si>
  <si>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</si>
  <si>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</si>
  <si>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</si>
  <si>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</si>
  <si>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</si>
  <si>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</si>
  <si>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</si>
  <si>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</si>
  <si>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</si>
  <si>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</si>
  <si>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</si>
  <si>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</si>
  <si>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</si>
  <si>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</si>
  <si>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</si>
  <si>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</si>
  <si>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</si>
  <si>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</si>
  <si>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</si>
  <si>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</si>
  <si>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</si>
  <si>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</si>
  <si>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</si>
  <si>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</si>
  <si>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</si>
  <si>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</si>
  <si>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</si>
  <si>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</si>
  <si>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</si>
  <si>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</si>
  <si>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</si>
  <si>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</si>
  <si>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</si>
  <si>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</si>
  <si>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</si>
  <si>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</si>
  <si>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</si>
  <si>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</si>
  <si>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</si>
  <si>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</si>
  <si>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</si>
  <si>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</si>
  <si>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</si>
  <si>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</si>
  <si>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</si>
  <si>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</si>
  <si>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</si>
  <si>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</si>
  <si>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</si>
  <si>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</si>
  <si>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</si>
  <si>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</si>
  <si>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</si>
  <si>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</si>
  <si>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</si>
  <si>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</si>
  <si>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</si>
  <si>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</si>
  <si>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</si>
  <si>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</si>
  <si>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</si>
  <si>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</si>
  <si>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</si>
  <si>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</si>
  <si>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</si>
  <si>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</si>
  <si>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</si>
  <si>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</si>
  <si>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</si>
  <si>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</si>
  <si>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</si>
  <si>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</si>
  <si>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</si>
  <si>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</si>
  <si>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</si>
  <si>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</si>
  <si>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</si>
  <si>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</si>
  <si>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</si>
  <si>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</si>
  <si>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</si>
  <si>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</si>
  <si>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</si>
  <si>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</si>
  <si>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</si>
  <si>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</si>
  <si>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</si>
  <si>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</si>
  <si>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</si>
  <si>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</si>
  <si>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</si>
  <si>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</si>
  <si>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</si>
  <si>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</si>
  <si>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</si>
  <si>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</si>
  <si>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</si>
  <si>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</si>
  <si>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</si>
  <si>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</si>
  <si>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</si>
  <si>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</si>
  <si>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</si>
  <si>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</si>
  <si>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</si>
  <si>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</si>
  <si>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</si>
  <si>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</si>
  <si>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</si>
  <si>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</si>
  <si>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</si>
  <si>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</si>
  <si>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</si>
  <si>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</si>
  <si>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</si>
  <si>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</si>
  <si>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</si>
  <si>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</si>
  <si>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</si>
  <si>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</si>
  <si>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</si>
  <si>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</si>
  <si>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</si>
  <si>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</si>
  <si>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</si>
  <si>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</si>
  <si>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</si>
  <si>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</si>
  <si>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</si>
  <si>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</si>
  <si>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</si>
  <si>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</si>
  <si>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</si>
  <si>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</si>
  <si>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</si>
  <si>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</si>
  <si>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</si>
  <si>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</si>
  <si>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</si>
  <si>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</si>
  <si>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</si>
  <si>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</si>
  <si>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</si>
  <si>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</si>
  <si>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</si>
  <si>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</si>
  <si>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</si>
  <si>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</si>
  <si>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</si>
  <si>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</si>
  <si>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</si>
  <si>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</si>
  <si>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</si>
  <si>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</si>
  <si>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</si>
  <si>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</si>
  <si>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</si>
  <si>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</si>
  <si>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</si>
  <si>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</si>
  <si>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</si>
  <si>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</si>
  <si>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</si>
  <si>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</si>
  <si>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</si>
  <si>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</si>
  <si>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</si>
  <si>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</si>
  <si>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</si>
  <si>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</si>
  <si>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</si>
  <si>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</si>
  <si>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</si>
  <si>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</si>
  <si>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</si>
  <si>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</si>
  <si>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</si>
  <si>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</si>
  <si>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</si>
  <si>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</si>
  <si>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</si>
  <si>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</si>
  <si>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</si>
  <si>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</si>
  <si>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</si>
  <si>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</si>
  <si>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</si>
  <si>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</si>
  <si>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</si>
  <si>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</si>
  <si>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</si>
  <si>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</si>
  <si>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</si>
  <si>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</si>
  <si>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</si>
  <si>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</si>
  <si>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</si>
  <si>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</si>
  <si>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</si>
  <si>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</si>
  <si>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</si>
  <si>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</si>
  <si>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</si>
  <si>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</si>
  <si>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</si>
  <si>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</si>
  <si>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</si>
  <si>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</si>
  <si>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</si>
  <si>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</si>
  <si>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</si>
  <si>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</si>
  <si>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</si>
  <si>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</si>
  <si>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</si>
  <si>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</si>
  <si>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</si>
  <si>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</si>
  <si>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</si>
  <si>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</si>
  <si>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</si>
  <si>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</si>
  <si>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</si>
  <si>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</si>
  <si>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</si>
  <si>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</si>
  <si>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</si>
  <si>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</si>
  <si>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</si>
  <si>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</si>
  <si>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</si>
  <si>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</si>
  <si>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</si>
  <si>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</si>
  <si>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</si>
  <si>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</si>
  <si>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</si>
  <si>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</si>
  <si>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</si>
  <si>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</si>
  <si>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</si>
  <si>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</si>
  <si>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</si>
  <si>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</si>
  <si>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</si>
  <si>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</si>
  <si>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</si>
  <si>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</si>
  <si>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</si>
  <si>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</si>
  <si>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</si>
  <si>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</si>
  <si>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</si>
  <si>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</si>
  <si>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</si>
  <si>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</si>
  <si>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</si>
  <si>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</si>
  <si>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</si>
  <si>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</si>
  <si>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</si>
  <si>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</si>
  <si>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</si>
  <si>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</si>
  <si>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</si>
  <si>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</si>
  <si>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</si>
  <si>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</si>
  <si>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</si>
  <si>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</si>
  <si>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</si>
  <si>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</si>
  <si>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</si>
  <si>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</si>
  <si>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</si>
  <si>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</si>
  <si>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</si>
  <si>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</si>
  <si>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</si>
  <si>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</si>
  <si>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</si>
  <si>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</si>
  <si>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</si>
  <si>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</si>
  <si>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</si>
  <si>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</si>
  <si>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</si>
  <si>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</si>
  <si>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</si>
  <si>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</si>
  <si>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</si>
  <si>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</si>
  <si>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</si>
  <si>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</si>
  <si>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</si>
  <si>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</si>
  <si>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</si>
  <si>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</si>
  <si>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</si>
  <si>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</si>
  <si>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</si>
  <si>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</si>
  <si>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</si>
  <si>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</si>
  <si>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</si>
  <si>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</si>
  <si>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</si>
  <si>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</si>
  <si>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</si>
  <si>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</si>
  <si>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</si>
  <si>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</si>
  <si>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</si>
  <si>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</si>
  <si>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</si>
  <si>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</si>
  <si>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</si>
  <si>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</si>
  <si>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</si>
  <si>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</si>
  <si>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</si>
  <si>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</si>
  <si>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</si>
  <si>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</si>
  <si>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</si>
  <si>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</si>
  <si>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</si>
  <si>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</si>
  <si>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</si>
  <si>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</si>
  <si>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</si>
  <si>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</si>
  <si>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</si>
  <si>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</si>
  <si>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</si>
  <si>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</si>
  <si>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</si>
  <si>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</si>
  <si>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</si>
  <si>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</si>
  <si>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</si>
  <si>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</si>
  <si>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</si>
  <si>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</si>
  <si>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</si>
  <si>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</si>
  <si>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</si>
  <si>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</si>
  <si>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</si>
  <si>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</si>
  <si>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</si>
  <si>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</si>
  <si>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</si>
  <si>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</si>
  <si>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</si>
  <si>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</si>
  <si>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</si>
  <si>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</si>
  <si>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</si>
  <si>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</si>
  <si>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</si>
  <si>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</si>
  <si>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</si>
  <si>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</si>
  <si>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</si>
  <si>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</si>
  <si>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</si>
  <si>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</si>
  <si>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</si>
  <si>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</si>
  <si>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</si>
  <si>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</si>
  <si>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</si>
  <si>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</si>
  <si>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</si>
  <si>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</si>
  <si>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</si>
  <si>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</si>
  <si>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</si>
  <si>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</si>
  <si>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</si>
  <si>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</si>
  <si>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</si>
  <si>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</si>
  <si>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</si>
  <si>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</si>
  <si>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</si>
  <si>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</si>
  <si>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</si>
  <si>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</si>
  <si>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</si>
  <si>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</si>
  <si>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</si>
  <si>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</si>
  <si>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</si>
  <si>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</si>
  <si>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</si>
  <si>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</si>
  <si>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</si>
  <si>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</si>
  <si>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</si>
  <si>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</si>
  <si>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</si>
  <si>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</si>
  <si>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</si>
  <si>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</si>
  <si>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</si>
  <si>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</si>
  <si>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</si>
  <si>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</si>
  <si>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</si>
  <si>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</si>
  <si>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</si>
  <si>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</si>
  <si>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</si>
  <si>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</si>
  <si>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</si>
  <si>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</si>
  <si>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</si>
  <si>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</si>
  <si>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</si>
  <si>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</si>
  <si>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</si>
  <si>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</si>
  <si>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</si>
  <si>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</si>
  <si>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</si>
  <si>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</si>
  <si>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</si>
  <si>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</si>
  <si>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</si>
  <si>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</si>
  <si>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</si>
  <si>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</si>
  <si>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</si>
  <si>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</si>
  <si>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</si>
  <si>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</si>
  <si>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</si>
  <si>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</si>
  <si>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</si>
  <si>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</si>
  <si>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</si>
  <si>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</si>
  <si>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</si>
  <si>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</si>
  <si>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</si>
  <si>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</si>
  <si>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</si>
  <si>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</si>
  <si>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</si>
  <si>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</si>
  <si>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</si>
  <si>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</si>
  <si>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</si>
  <si>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</si>
  <si>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</si>
  <si>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</si>
  <si>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</si>
  <si>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</si>
  <si>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</si>
  <si>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</si>
  <si>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</si>
  <si>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</si>
  <si>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</si>
  <si>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</si>
  <si>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</si>
  <si>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</si>
  <si>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</si>
  <si>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</si>
  <si>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</si>
  <si>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</si>
  <si>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</si>
  <si>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</si>
  <si>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</si>
  <si>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</si>
  <si>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</si>
  <si>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</si>
  <si>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</si>
  <si>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</si>
  <si>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</si>
  <si>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</si>
  <si>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</si>
  <si>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</si>
  <si>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</si>
  <si>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</si>
  <si>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</si>
  <si>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</si>
  <si>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</si>
  <si>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</si>
  <si>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</si>
  <si>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</si>
  <si>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</si>
  <si>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</si>
  <si>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</si>
  <si>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</si>
  <si>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</si>
  <si>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</si>
  <si>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</si>
  <si>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</si>
  <si>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</si>
  <si>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</si>
  <si>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</si>
  <si>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</si>
  <si>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</si>
  <si>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</si>
  <si>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</si>
  <si>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</si>
  <si>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</si>
  <si>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</si>
  <si>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</si>
  <si>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</si>
  <si>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</si>
  <si>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</si>
  <si>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</si>
  <si>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</si>
  <si>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</si>
  <si>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</si>
  <si>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</si>
  <si>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</si>
  <si>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</si>
  <si>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</si>
  <si>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</si>
  <si>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</si>
  <si>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</si>
  <si>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</si>
  <si>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</si>
  <si>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</si>
  <si>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</si>
  <si>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</si>
  <si>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</si>
  <si>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</si>
  <si>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</si>
  <si>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</si>
  <si>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</si>
  <si>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</si>
  <si>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</si>
  <si>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</si>
  <si>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</si>
  <si>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</si>
  <si>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</si>
  <si>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</si>
  <si>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</si>
  <si>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</si>
  <si>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</si>
  <si>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</si>
  <si>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</si>
  <si>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</si>
  <si>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</si>
  <si>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</si>
  <si>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</si>
  <si>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</si>
  <si>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</si>
  <si>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</si>
  <si>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</si>
  <si>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</si>
  <si>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</si>
  <si>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</si>
  <si>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</si>
  <si>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</si>
  <si>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</si>
  <si>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</si>
  <si>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</si>
  <si>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</si>
  <si>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</si>
  <si>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</si>
  <si>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</si>
  <si>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</si>
  <si>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</si>
  <si>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</si>
  <si>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</si>
  <si>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</si>
  <si>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</si>
  <si>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</si>
  <si>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</si>
  <si>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</si>
  <si>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</si>
  <si>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</si>
  <si>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</si>
  <si>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</si>
  <si>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</si>
  <si>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</si>
  <si>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</si>
  <si>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</si>
  <si>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</si>
  <si>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</si>
  <si>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</si>
  <si>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</si>
  <si>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</si>
  <si>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</si>
  <si>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</si>
  <si>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</si>
  <si>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</si>
  <si>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</si>
  <si>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</si>
  <si>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</si>
  <si>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</si>
  <si>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</si>
  <si>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</si>
  <si>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</si>
  <si>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</si>
  <si>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</si>
  <si>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</si>
  <si>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</si>
  <si>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</si>
  <si>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</si>
  <si>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</si>
  <si>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</si>
  <si>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</si>
  <si>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</si>
  <si>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</si>
  <si>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</si>
  <si>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</si>
  <si>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</si>
  <si>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</si>
  <si>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</si>
  <si>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</si>
  <si>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</si>
  <si>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</si>
  <si>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</si>
  <si>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</si>
  <si>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</si>
  <si>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</si>
  <si>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</si>
  <si>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</si>
  <si>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</si>
  <si>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</si>
  <si>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</si>
  <si>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</si>
  <si>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</si>
  <si>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</si>
  <si>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</si>
  <si>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</si>
  <si>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</si>
  <si>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</si>
  <si>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</si>
  <si>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</si>
  <si>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</si>
  <si>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</si>
  <si>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</si>
  <si>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</si>
  <si>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</si>
  <si>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</si>
  <si>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</si>
  <si>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</si>
  <si>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</si>
  <si>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</si>
  <si>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</si>
  <si>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</si>
  <si>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</si>
  <si>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</si>
  <si>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</si>
  <si>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</si>
  <si>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</si>
  <si>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</si>
  <si>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</si>
  <si>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</si>
  <si>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</si>
  <si>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</si>
  <si>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</si>
  <si>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</si>
  <si>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</si>
  <si>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</si>
  <si>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</si>
  <si>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</si>
  <si>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</si>
  <si>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</si>
  <si>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</si>
  <si>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</si>
  <si>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</si>
  <si>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</si>
  <si>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</si>
  <si>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</si>
  <si>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</si>
  <si>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</si>
  <si>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</si>
  <si>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</si>
  <si>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</si>
  <si>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</si>
  <si>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</si>
  <si>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</si>
  <si>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</si>
  <si>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</si>
  <si>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</si>
  <si>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</si>
  <si>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</si>
  <si>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</si>
  <si>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</si>
  <si>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</si>
  <si>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</si>
  <si>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</si>
  <si>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</si>
  <si>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</si>
  <si>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</si>
  <si>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</si>
  <si>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</si>
  <si>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</si>
  <si>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</si>
  <si>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</si>
  <si>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</si>
  <si>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</si>
  <si>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</si>
  <si>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</si>
  <si>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</si>
  <si>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</si>
  <si>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</si>
  <si>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</si>
  <si>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</si>
  <si>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</si>
  <si>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</si>
  <si>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</si>
  <si>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</si>
  <si>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</si>
  <si>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</si>
  <si>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</si>
  <si>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</si>
  <si>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</si>
  <si>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</si>
  <si>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</si>
  <si>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</si>
  <si>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</si>
  <si>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</si>
  <si>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</si>
  <si>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</si>
  <si>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</si>
  <si>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</si>
  <si>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</si>
  <si>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</si>
  <si>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</si>
  <si>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</si>
  <si>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</si>
  <si>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</si>
  <si>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</si>
  <si>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</si>
  <si>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</si>
  <si>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</si>
  <si>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</si>
  <si>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</si>
  <si>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</si>
  <si>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</si>
  <si>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</si>
  <si>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</si>
  <si>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</si>
  <si>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</si>
  <si>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</si>
  <si>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</si>
  <si>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</si>
  <si>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</si>
  <si>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</si>
  <si>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</si>
  <si>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</si>
  <si>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</si>
  <si>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</si>
  <si>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</si>
  <si>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</si>
  <si>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</si>
  <si>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</si>
  <si>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</si>
  <si>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</si>
  <si>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</si>
  <si>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</si>
  <si>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</si>
  <si>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</si>
  <si>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</si>
  <si>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</si>
  <si>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</si>
  <si>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</si>
  <si>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</si>
  <si>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</si>
  <si>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</si>
  <si>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</si>
  <si>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</si>
  <si>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</si>
  <si>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</si>
  <si>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</si>
  <si>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</si>
  <si>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</si>
  <si>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</si>
  <si>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</si>
  <si>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</si>
  <si>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</si>
  <si>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</si>
  <si>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</si>
  <si>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</si>
  <si>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</si>
  <si>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</si>
  <si>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</si>
  <si>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</si>
  <si>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</si>
  <si>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</si>
  <si>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</si>
  <si>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</si>
  <si>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</si>
  <si>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</si>
  <si>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</si>
  <si>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</si>
  <si>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</si>
  <si>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</si>
  <si>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</si>
  <si>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</si>
  <si>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</si>
  <si>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</si>
  <si>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</si>
  <si>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</si>
  <si>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</si>
  <si>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</si>
  <si>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</si>
  <si>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</si>
  <si>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</si>
  <si>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</si>
  <si>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</si>
  <si>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</si>
  <si>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</si>
  <si>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</si>
  <si>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</si>
  <si>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</si>
  <si>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</si>
  <si>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</si>
  <si>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</si>
  <si>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</si>
  <si>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</si>
  <si>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</si>
  <si>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</si>
  <si>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</si>
  <si>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</si>
  <si>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</si>
  <si>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</si>
  <si>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</si>
  <si>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</si>
  <si>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</si>
  <si>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</si>
  <si>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</si>
  <si>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</si>
  <si>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</si>
  <si>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</si>
  <si>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</si>
  <si>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</si>
  <si>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</si>
  <si>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</si>
  <si>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</si>
  <si>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</si>
  <si>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</si>
  <si>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</si>
  <si>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</si>
  <si>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</si>
  <si>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</si>
  <si>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</si>
  <si>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</si>
  <si>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</si>
  <si>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</si>
  <si>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</si>
  <si>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</si>
  <si>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</si>
  <si>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</si>
  <si>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</si>
  <si>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</si>
  <si>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</si>
  <si>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</si>
  <si>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</si>
  <si>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</si>
  <si>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</si>
  <si>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</si>
  <si>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</si>
  <si>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</si>
  <si>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</si>
  <si>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</si>
  <si>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</si>
  <si>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</si>
  <si>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</si>
  <si>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</si>
  <si>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</si>
  <si>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</si>
  <si>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</si>
  <si>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</si>
  <si>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</si>
  <si>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</si>
  <si>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</si>
  <si>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</si>
  <si>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</si>
  <si>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</si>
  <si>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</si>
  <si>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</si>
  <si>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</si>
  <si>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</si>
  <si>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</si>
  <si>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</si>
  <si>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</si>
  <si>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</si>
  <si>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</si>
  <si>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</si>
  <si>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</si>
  <si>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</si>
  <si>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</si>
  <si>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</si>
  <si>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</si>
  <si>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</si>
  <si>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</si>
  <si>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</si>
  <si>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</si>
  <si>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</si>
  <si>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</si>
  <si>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</si>
  <si>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</si>
  <si>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</si>
  <si>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</si>
  <si>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</si>
  <si>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</si>
  <si>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</si>
  <si>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</si>
  <si>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</si>
  <si>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</si>
  <si>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</si>
  <si>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</si>
  <si>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</si>
  <si>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</si>
  <si>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</si>
  <si>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</si>
  <si>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</si>
  <si>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</si>
  <si>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</si>
  <si>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</si>
  <si>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</si>
  <si>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</si>
  <si>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</si>
  <si>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</si>
  <si>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</si>
  <si>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</si>
  <si>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</si>
  <si>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</si>
  <si>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</si>
  <si>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</si>
  <si>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</si>
  <si>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</si>
  <si>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</si>
  <si>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</si>
  <si>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</si>
  <si>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</si>
  <si>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</si>
  <si>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</si>
  <si>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</si>
  <si>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</si>
  <si>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</si>
  <si>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</si>
  <si>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</si>
  <si>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</si>
  <si>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</si>
  <si>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</si>
  <si>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</si>
  <si>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</si>
  <si>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</si>
  <si>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</si>
  <si>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</si>
  <si>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</si>
  <si>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</si>
  <si>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</si>
  <si>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</si>
  <si>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</si>
  <si>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</si>
  <si>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</si>
  <si>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</si>
  <si>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</si>
  <si>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</si>
  <si>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</si>
  <si>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</si>
  <si>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</si>
  <si>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</si>
  <si>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</si>
  <si>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</si>
  <si>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</si>
  <si>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</si>
  <si>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</si>
  <si>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</si>
  <si>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</si>
  <si>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</si>
  <si>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</si>
  <si>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</si>
  <si>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</si>
  <si>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</si>
  <si>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</si>
  <si>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</si>
  <si>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</si>
  <si>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</si>
  <si>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</si>
  <si>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</si>
  <si>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</si>
  <si>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</si>
  <si>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</si>
  <si>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</si>
  <si>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</si>
  <si>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</si>
  <si>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</si>
  <si>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</si>
  <si>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</si>
  <si>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</si>
  <si>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</si>
  <si>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</si>
  <si>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</si>
  <si>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</si>
  <si>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</si>
  <si>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</si>
  <si>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</si>
  <si>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</si>
  <si>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</si>
  <si>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</si>
  <si>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</si>
  <si>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</si>
  <si>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</si>
  <si>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</si>
  <si>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</si>
  <si>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</si>
  <si>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</si>
  <si>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</si>
  <si>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</si>
  <si>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</si>
  <si>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</si>
  <si>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</si>
  <si>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</si>
  <si>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</si>
  <si>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</si>
  <si>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</si>
  <si>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</si>
  <si>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</si>
  <si>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</si>
  <si>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</si>
  <si>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</si>
  <si>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</si>
  <si>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</si>
  <si>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</si>
  <si>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</si>
  <si>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</si>
  <si>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</si>
  <si>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</si>
  <si>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</si>
  <si>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</si>
  <si>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</si>
  <si>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</si>
  <si>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</si>
  <si>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</si>
  <si>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</si>
  <si>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</si>
  <si>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</si>
  <si>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</si>
  <si>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</si>
  <si>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</si>
  <si>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</si>
  <si>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</si>
  <si>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</si>
  <si>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</si>
  <si>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</si>
  <si>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</si>
  <si>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</si>
  <si>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</si>
  <si>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</si>
  <si>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</si>
  <si>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</si>
  <si>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</si>
  <si>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</si>
  <si>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</si>
  <si>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</si>
  <si>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</si>
  <si>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</si>
  <si>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</si>
  <si>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</si>
  <si>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</si>
  <si>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</si>
  <si>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</si>
  <si>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</si>
  <si>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</si>
  <si>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</si>
  <si>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</si>
  <si>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</si>
  <si>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</si>
  <si>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</si>
  <si>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</si>
  <si>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</si>
  <si>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</si>
  <si>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</si>
  <si>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</si>
  <si>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</si>
  <si>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</si>
  <si>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</si>
  <si>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</si>
  <si>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</si>
  <si>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</si>
  <si>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</si>
  <si>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</si>
  <si>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</si>
  <si>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</si>
  <si>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</si>
  <si>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</si>
  <si>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</si>
  <si>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</si>
  <si>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</si>
  <si>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</si>
  <si>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</si>
  <si>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</si>
  <si>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</si>
  <si>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</si>
  <si>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</si>
  <si>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</si>
  <si>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</si>
  <si>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</si>
  <si>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</si>
  <si>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</si>
  <si>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</si>
  <si>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</si>
  <si>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</si>
  <si>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</si>
  <si>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</si>
  <si>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</si>
  <si>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</si>
  <si>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</si>
  <si>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</si>
  <si>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</si>
  <si>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</si>
  <si>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</si>
  <si>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</si>
  <si>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</si>
  <si>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</si>
  <si>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</si>
  <si>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</si>
  <si>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</si>
  <si>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</si>
  <si>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</si>
  <si>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</si>
  <si>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</si>
  <si>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</si>
  <si>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</si>
  <si>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</si>
  <si>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</si>
  <si>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</si>
  <si>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</si>
  <si>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</si>
  <si>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</si>
  <si>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</si>
  <si>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</si>
  <si>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</si>
  <si>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</si>
  <si>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</si>
  <si>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</si>
  <si>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</si>
  <si>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</si>
  <si>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</si>
  <si>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</si>
  <si>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</si>
  <si>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</si>
  <si>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</si>
  <si>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</si>
  <si>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</si>
  <si>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</si>
  <si>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</si>
  <si>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</si>
  <si>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</si>
  <si>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</si>
  <si>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</si>
  <si>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</si>
  <si>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</si>
  <si>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</si>
  <si>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</si>
  <si>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</si>
  <si>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</si>
  <si>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</si>
  <si>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</si>
  <si>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</si>
  <si>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</si>
  <si>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</si>
  <si>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</si>
  <si>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</si>
  <si>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</si>
  <si>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</si>
  <si>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</si>
  <si>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</si>
  <si>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</si>
  <si>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</si>
  <si>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</si>
  <si>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</si>
  <si>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</si>
  <si>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</si>
  <si>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</si>
  <si>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</si>
  <si>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</si>
  <si>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</si>
  <si>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</si>
  <si>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</si>
  <si>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</si>
  <si>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</si>
  <si>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</si>
  <si>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</si>
  <si>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</si>
  <si>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</si>
  <si>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</si>
  <si>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</si>
  <si>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</si>
  <si>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</si>
  <si>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</si>
  <si>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</si>
  <si>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</si>
  <si>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</si>
  <si>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</si>
  <si>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</si>
  <si>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</si>
  <si>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</si>
  <si>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</si>
  <si>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</si>
  <si>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</si>
  <si>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</si>
  <si>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</si>
  <si>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</si>
  <si>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</si>
  <si>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</si>
  <si>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</si>
  <si>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</si>
  <si>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</si>
  <si>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</si>
  <si>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</si>
  <si>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</si>
  <si>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</si>
  <si>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</si>
  <si>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</si>
  <si>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</si>
  <si>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</si>
  <si>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</si>
  <si>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</si>
  <si>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</si>
  <si>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</si>
  <si>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</si>
  <si>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</si>
  <si>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</si>
  <si>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</si>
  <si>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</si>
  <si>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</si>
  <si>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</si>
  <si>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</si>
  <si>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</si>
  <si>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</si>
  <si>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</si>
  <si>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</si>
  <si>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</si>
  <si>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</si>
  <si>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</si>
  <si>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</si>
  <si>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</si>
  <si>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</si>
  <si>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</si>
  <si>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</si>
  <si>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</si>
  <si>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</si>
  <si>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</si>
  <si>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</si>
  <si>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</si>
  <si>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</si>
  <si>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</si>
  <si>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</si>
  <si>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</si>
  <si>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</si>
  <si>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</si>
  <si>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</si>
  <si>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</si>
  <si>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</si>
  <si>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</si>
  <si>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</si>
  <si>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</si>
  <si>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</si>
  <si>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</si>
  <si>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</si>
  <si>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</si>
  <si>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</si>
  <si>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</si>
  <si>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</si>
  <si>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</si>
  <si>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</si>
  <si>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</si>
  <si>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</si>
  <si>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</si>
  <si>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</si>
  <si>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</si>
  <si>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</si>
  <si>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</si>
  <si>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</si>
  <si>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</si>
  <si>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</si>
  <si>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</si>
  <si>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</si>
  <si>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</si>
  <si>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</si>
  <si>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</si>
  <si>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</si>
  <si>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</si>
  <si>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</si>
  <si>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</si>
  <si>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</si>
  <si>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</si>
  <si>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</si>
  <si>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</si>
  <si>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</si>
  <si>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</si>
  <si>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</si>
  <si>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</si>
  <si>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</si>
  <si>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</si>
  <si>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</si>
  <si>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</si>
  <si>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</si>
  <si>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</si>
  <si>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</si>
  <si>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</si>
  <si>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</si>
  <si>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</si>
  <si>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</si>
  <si>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</si>
  <si>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</si>
  <si>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</si>
  <si>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</si>
  <si>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</si>
  <si>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</si>
  <si>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</si>
  <si>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</si>
  <si>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</si>
  <si>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</si>
  <si>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</si>
  <si>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</si>
  <si>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</si>
  <si>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</si>
  <si>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</si>
  <si>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</si>
  <si>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</si>
  <si>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</si>
  <si>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</si>
  <si>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</si>
  <si>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</si>
  <si>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</si>
  <si>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</si>
  <si>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</si>
  <si>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</si>
  <si>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</si>
  <si>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</si>
  <si>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</si>
  <si>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</si>
  <si>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</si>
  <si>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</si>
  <si>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</si>
  <si>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</si>
  <si>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</si>
  <si>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</si>
  <si>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</si>
  <si>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</si>
  <si>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</si>
  <si>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</si>
  <si>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</si>
  <si>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</si>
  <si>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</si>
  <si>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</si>
  <si>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</si>
  <si>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</si>
  <si>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</si>
  <si>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</si>
  <si>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</si>
  <si>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</si>
  <si>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</si>
  <si>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</si>
  <si>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</si>
  <si>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</si>
  <si>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</si>
  <si>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</si>
  <si>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</si>
  <si>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</si>
  <si>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</si>
  <si>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</si>
  <si>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</si>
  <si>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</si>
  <si>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</si>
  <si>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</si>
  <si>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</si>
  <si>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</si>
  <si>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</si>
  <si>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</si>
  <si>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</si>
  <si>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</si>
  <si>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</si>
  <si>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</si>
  <si>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</si>
  <si>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</si>
  <si>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</si>
  <si>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</si>
  <si>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</si>
  <si>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</si>
  <si>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</si>
  <si>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</si>
  <si>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</si>
  <si>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</si>
  <si>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</si>
  <si>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</si>
  <si>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</si>
  <si>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</si>
  <si>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</si>
  <si>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</si>
  <si>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</si>
  <si>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</si>
  <si>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</si>
  <si>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</si>
  <si>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</si>
  <si>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</si>
  <si>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</si>
  <si>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</si>
  <si>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</si>
  <si>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</si>
  <si>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</si>
  <si>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</si>
  <si>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</si>
  <si>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</si>
  <si>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</si>
  <si>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</si>
  <si>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</si>
  <si>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</si>
  <si>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</si>
  <si>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</si>
  <si>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</si>
  <si>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</si>
  <si>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</si>
  <si>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</si>
  <si>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</si>
  <si>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</si>
  <si>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</si>
  <si>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</si>
  <si>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</si>
  <si>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</si>
  <si>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</si>
  <si>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</si>
  <si>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</si>
  <si>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</si>
  <si>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</si>
  <si>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</si>
  <si>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</si>
  <si>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</si>
  <si>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</si>
  <si>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</si>
  <si>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</si>
  <si>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</si>
  <si>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</si>
  <si>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</si>
  <si>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</si>
  <si>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</si>
  <si>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</si>
  <si>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</si>
  <si>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</si>
  <si>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</si>
  <si>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</si>
  <si>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</si>
  <si>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</si>
  <si>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</si>
  <si>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</si>
  <si>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</si>
  <si>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</si>
  <si>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</si>
  <si>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</si>
  <si>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</si>
  <si>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</si>
  <si>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</si>
  <si>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</si>
  <si>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</si>
  <si>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</si>
  <si>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</si>
  <si>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</si>
  <si>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</si>
  <si>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</si>
  <si>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</si>
  <si>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</si>
  <si>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</si>
  <si>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</si>
  <si>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</si>
  <si>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</si>
  <si>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</si>
  <si>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</si>
  <si>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</si>
  <si>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</si>
  <si>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</si>
  <si>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</si>
  <si>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</si>
  <si>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</si>
  <si>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</si>
  <si>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</si>
  <si>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</si>
  <si>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</si>
  <si>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</si>
  <si>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</si>
  <si>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</si>
  <si>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</si>
  <si>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</si>
  <si>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</si>
  <si>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</si>
  <si>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</si>
  <si>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</si>
  <si>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</si>
  <si>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</si>
  <si>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</si>
  <si>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</si>
  <si>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</si>
  <si>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</si>
  <si>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</si>
  <si>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</si>
  <si>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</si>
  <si>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</si>
  <si>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</si>
  <si>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</si>
  <si>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</si>
  <si>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</si>
  <si>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</si>
  <si>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</si>
  <si>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</si>
  <si>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</si>
  <si>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</si>
  <si>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</si>
  <si>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</si>
  <si>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</si>
  <si>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</si>
  <si>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</si>
  <si>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</si>
  <si>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</si>
  <si>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</si>
  <si>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</si>
  <si>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</si>
  <si>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</si>
  <si>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</si>
  <si>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</si>
  <si>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</si>
  <si>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</si>
  <si>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</si>
  <si>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</si>
  <si>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</si>
  <si>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</si>
  <si>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</si>
  <si>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</si>
  <si>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</si>
  <si>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</si>
  <si>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</si>
  <si>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</si>
  <si>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</si>
  <si>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</si>
  <si>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</si>
  <si>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</si>
  <si>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</si>
  <si>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</si>
  <si>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</si>
  <si>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</si>
  <si>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</si>
  <si>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</si>
  <si>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</si>
  <si>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</si>
  <si>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</si>
  <si>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</si>
  <si>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</si>
  <si>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</si>
  <si>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</si>
  <si>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</si>
  <si>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</si>
  <si>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</si>
  <si>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</si>
  <si>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</si>
  <si>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</si>
  <si>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</si>
  <si>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</si>
  <si>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</si>
  <si>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</si>
  <si>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</si>
  <si>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</si>
  <si>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</si>
  <si>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</si>
  <si>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</si>
  <si>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</si>
  <si>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</si>
  <si>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</si>
  <si>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</si>
  <si>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</si>
  <si>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</si>
  <si>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</si>
  <si>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</si>
  <si>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</si>
  <si>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</si>
  <si>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</si>
  <si>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</si>
  <si>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</si>
  <si>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</si>
  <si>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</si>
  <si>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</si>
  <si>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</si>
  <si>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</si>
  <si>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</si>
  <si>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</si>
  <si>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</si>
  <si>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</si>
  <si>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</si>
  <si>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</si>
  <si>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</si>
  <si>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</si>
  <si>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</si>
  <si>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</si>
  <si>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</si>
  <si>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</si>
  <si>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</si>
  <si>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</si>
  <si>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</si>
  <si>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</si>
  <si>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</si>
  <si>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</si>
  <si>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</si>
  <si>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</si>
  <si>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</si>
  <si>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</si>
  <si>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</si>
  <si>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</si>
  <si>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</si>
  <si>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</si>
  <si>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</si>
  <si>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</si>
  <si>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</si>
  <si>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</si>
  <si>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</si>
  <si>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</si>
  <si>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</si>
  <si>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</si>
  <si>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</si>
  <si>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</si>
  <si>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</si>
  <si>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</si>
  <si>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</si>
  <si>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</si>
  <si>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</si>
  <si>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</si>
  <si>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</si>
  <si>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</si>
  <si>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</si>
  <si>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</si>
  <si>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</si>
  <si>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</si>
  <si>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</si>
  <si>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</si>
  <si>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</si>
  <si>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</si>
  <si>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</si>
  <si>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</si>
  <si>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</si>
  <si>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</si>
  <si>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</si>
  <si>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</si>
  <si>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</si>
  <si>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</si>
  <si>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</si>
  <si>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</si>
  <si>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</si>
  <si>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</si>
  <si>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</si>
  <si>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</si>
  <si>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</si>
  <si>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</si>
  <si>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</si>
  <si>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</si>
  <si>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</si>
  <si>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</si>
  <si>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</si>
  <si>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</si>
  <si>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</si>
  <si>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</si>
  <si>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</si>
  <si>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</si>
  <si>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</si>
  <si>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</si>
  <si>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</si>
  <si>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</si>
  <si>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</si>
  <si>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</si>
  <si>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</si>
  <si>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</si>
  <si>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</si>
  <si>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</si>
  <si>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</si>
  <si>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</si>
  <si>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</si>
  <si>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</si>
  <si>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</si>
  <si>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</si>
  <si>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</si>
  <si>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</si>
  <si>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</si>
  <si>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</si>
  <si>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</si>
  <si>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</si>
  <si>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</si>
  <si>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</si>
  <si>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</si>
  <si>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</si>
  <si>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</si>
  <si>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</si>
  <si>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</si>
  <si>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</si>
  <si>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</si>
  <si>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</si>
  <si>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</si>
  <si>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</si>
  <si>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</si>
  <si>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</si>
  <si>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</si>
  <si>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</si>
  <si>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</si>
  <si>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</si>
  <si>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</si>
  <si>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</si>
  <si>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</si>
  <si>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</si>
  <si>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</si>
  <si>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</si>
  <si>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</si>
  <si>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</si>
  <si>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</si>
  <si>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</si>
  <si>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</si>
  <si>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</si>
  <si>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</si>
  <si>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</si>
  <si>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</si>
  <si>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</si>
  <si>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</si>
  <si>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</si>
  <si>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</si>
  <si>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</si>
  <si>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</si>
  <si>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</si>
  <si>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</si>
  <si>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</si>
  <si>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</si>
  <si>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</si>
  <si>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</si>
  <si>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</si>
  <si>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</si>
  <si>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</si>
  <si>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</si>
  <si>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</si>
  <si>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</si>
  <si>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</si>
  <si>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</si>
  <si>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</si>
  <si>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</si>
  <si>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</si>
  <si>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</si>
  <si>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</si>
  <si>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</si>
  <si>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</si>
  <si>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</si>
  <si>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</si>
  <si>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</si>
  <si>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</si>
  <si>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</si>
  <si>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</si>
  <si>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</si>
  <si>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</si>
  <si>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</si>
  <si>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</si>
  <si>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</si>
  <si>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</si>
  <si>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</si>
  <si>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</si>
  <si>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</si>
  <si>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</si>
  <si>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</si>
  <si>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</si>
  <si>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</si>
  <si>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</si>
  <si>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</si>
  <si>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</si>
  <si>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</si>
  <si>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</si>
  <si>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</si>
  <si>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</si>
  <si>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</si>
  <si>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</si>
  <si>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</si>
  <si>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</si>
  <si>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</si>
  <si>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</si>
  <si>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</si>
  <si>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</si>
  <si>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</si>
  <si>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</si>
  <si>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</si>
  <si>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</si>
  <si>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</si>
  <si>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</si>
  <si>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</si>
  <si>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</si>
  <si>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</si>
  <si>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</si>
  <si>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</si>
  <si>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</si>
  <si>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</si>
  <si>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</si>
  <si>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</si>
  <si>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</si>
  <si>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</si>
  <si>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</si>
  <si>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</si>
  <si>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</si>
  <si>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</si>
  <si>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</si>
  <si>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</si>
  <si>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</si>
  <si>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</si>
  <si>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</si>
  <si>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</si>
  <si>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</si>
  <si>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</si>
  <si>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</si>
  <si>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</si>
  <si>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</si>
  <si>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</si>
  <si>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</si>
  <si>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</si>
  <si>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</si>
  <si>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</si>
  <si>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</si>
  <si>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</si>
  <si>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</si>
  <si>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</si>
  <si>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</si>
  <si>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</si>
  <si>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</si>
  <si>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</si>
  <si>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</si>
  <si>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</si>
  <si>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</si>
  <si>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</si>
  <si>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</si>
  <si>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</si>
  <si>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</si>
  <si>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</si>
  <si>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</si>
  <si>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</si>
  <si>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</si>
  <si>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</si>
  <si>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</si>
  <si>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</si>
  <si>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</si>
  <si>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</si>
  <si>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</si>
  <si>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</si>
  <si>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</si>
  <si>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</si>
  <si>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</si>
  <si>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</si>
  <si>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</si>
  <si>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</si>
  <si>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</si>
  <si>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</si>
  <si>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</si>
  <si>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</si>
  <si>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</si>
  <si>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</si>
  <si>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</si>
  <si>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</si>
  <si>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</si>
  <si>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</si>
  <si>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</si>
  <si>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</si>
  <si>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</si>
  <si>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</si>
  <si>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</si>
  <si>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</si>
  <si>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</si>
  <si>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</si>
  <si>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</si>
  <si>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</si>
  <si>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</si>
  <si>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</si>
  <si>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</si>
  <si>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</si>
  <si>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</si>
  <si>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</si>
  <si>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</si>
  <si>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</si>
  <si>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</si>
  <si>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</si>
  <si>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</si>
  <si>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</si>
  <si>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</si>
  <si>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</si>
  <si>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</si>
  <si>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</si>
  <si>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</si>
  <si>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</si>
  <si>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</si>
  <si>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</si>
  <si>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</si>
  <si>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</si>
  <si>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</si>
  <si>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</si>
  <si>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</si>
  <si>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</si>
  <si>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</si>
  <si>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</si>
  <si>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</si>
  <si>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</si>
  <si>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</si>
  <si>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</si>
  <si>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</si>
  <si>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</si>
  <si>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</si>
  <si>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</si>
  <si>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</si>
  <si>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</si>
  <si>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</si>
  <si>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</si>
  <si>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</si>
  <si>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</si>
  <si>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</si>
  <si>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</si>
  <si>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</si>
  <si>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</si>
  <si>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</si>
  <si>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</si>
  <si>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</si>
  <si>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</si>
  <si>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</si>
  <si>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</si>
  <si>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</si>
  <si>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</si>
  <si>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</si>
  <si>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</si>
  <si>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</si>
  <si>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</si>
  <si>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</si>
  <si>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</si>
  <si>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</si>
  <si>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</si>
  <si>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</si>
  <si>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</si>
  <si>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</si>
  <si>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</si>
  <si>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</si>
  <si>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</si>
  <si>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</si>
  <si>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</si>
  <si>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</si>
  <si>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</si>
  <si>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</si>
  <si>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</si>
  <si>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</si>
  <si>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</si>
  <si>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</si>
  <si>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</si>
  <si>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</si>
  <si>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</si>
  <si>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</si>
  <si>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</si>
  <si>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</si>
  <si>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</si>
  <si>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</si>
  <si>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</si>
  <si>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</si>
  <si>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</si>
  <si>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</si>
  <si>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</si>
  <si>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</si>
  <si>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</si>
  <si>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</si>
  <si>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</si>
  <si>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</si>
  <si>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</si>
  <si>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</si>
  <si>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</si>
  <si>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</si>
  <si>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</si>
  <si>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</si>
  <si>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</si>
  <si>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</si>
  <si>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</si>
  <si>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</si>
  <si>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</si>
  <si>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</si>
  <si>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</si>
  <si>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</si>
  <si>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</si>
  <si>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</si>
  <si>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</si>
  <si>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</si>
  <si>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</si>
  <si>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</si>
  <si>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</si>
  <si>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</si>
  <si>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</si>
  <si>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</si>
  <si>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</si>
  <si>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</si>
  <si>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</si>
  <si>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</si>
  <si>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</si>
  <si>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</si>
  <si>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</si>
  <si>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</si>
  <si>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</si>
  <si>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</si>
  <si>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</si>
  <si>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</si>
  <si>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</si>
  <si>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</si>
  <si>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</si>
  <si>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</si>
  <si>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</si>
  <si>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</si>
  <si>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</si>
  <si>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</si>
  <si>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</si>
  <si>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</si>
  <si>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</si>
  <si>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</si>
  <si>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</si>
  <si>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</si>
  <si>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</si>
  <si>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</si>
  <si>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</si>
  <si>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</si>
  <si>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</si>
  <si>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</si>
  <si>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</si>
  <si>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</si>
  <si>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</si>
  <si>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</si>
  <si>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</si>
  <si>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</si>
  <si>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</si>
  <si>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</si>
  <si>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</si>
  <si>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</si>
  <si>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</si>
  <si>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</si>
  <si>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</si>
  <si>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</si>
  <si>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</si>
  <si>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</si>
  <si>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</si>
  <si>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</si>
  <si>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</si>
  <si>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</si>
  <si>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</si>
  <si>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</si>
  <si>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</si>
  <si>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</si>
  <si>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</si>
  <si>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</si>
  <si>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</si>
  <si>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</si>
  <si>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</si>
  <si>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</si>
  <si>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</si>
  <si>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</si>
  <si>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</si>
  <si>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</si>
  <si>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</si>
  <si>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</si>
  <si>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</si>
  <si>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</si>
  <si>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</si>
  <si>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</si>
  <si>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</si>
  <si>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</si>
  <si>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</si>
  <si>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</si>
  <si>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</si>
  <si>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</si>
  <si>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</si>
  <si>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</si>
  <si>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</si>
  <si>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</si>
  <si>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</si>
  <si>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</si>
  <si>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</si>
  <si>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</si>
  <si>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</si>
  <si>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</si>
  <si>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</si>
  <si>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</si>
  <si>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</si>
  <si>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</si>
  <si>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</si>
  <si>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</si>
  <si>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</si>
  <si>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</si>
  <si>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</si>
  <si>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</si>
  <si>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</si>
  <si>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</si>
  <si>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</si>
  <si>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</si>
  <si>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</si>
  <si>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</si>
  <si>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</si>
  <si>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</si>
  <si>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</si>
  <si>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</si>
  <si>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</si>
  <si>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</si>
  <si>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</si>
  <si>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</si>
  <si>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</si>
  <si>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</si>
  <si>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</si>
  <si>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</si>
  <si>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</si>
  <si>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</si>
  <si>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</si>
  <si>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</si>
  <si>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</si>
  <si>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</si>
  <si>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</si>
  <si>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</si>
  <si>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</si>
  <si>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</si>
  <si>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</si>
  <si>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</si>
  <si>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</si>
  <si>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</si>
  <si>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</si>
  <si>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</si>
  <si>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</si>
  <si>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</si>
  <si>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</si>
  <si>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</si>
  <si>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</si>
  <si>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</si>
  <si>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</si>
  <si>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</si>
  <si>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</si>
  <si>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</si>
  <si>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</si>
  <si>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</si>
  <si>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</si>
  <si>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</si>
  <si>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</si>
  <si>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</si>
  <si>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</si>
  <si>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</si>
  <si>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</si>
  <si>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</si>
  <si>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</si>
  <si>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</si>
  <si>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</si>
  <si>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</si>
  <si>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</si>
  <si>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</si>
  <si>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</si>
  <si>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</si>
  <si>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</si>
  <si>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</si>
  <si>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</si>
  <si>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</si>
  <si>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</si>
  <si>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</si>
  <si>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</si>
  <si>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</si>
  <si>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</si>
  <si>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</si>
  <si>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</si>
  <si>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</si>
  <si>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</si>
  <si>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</si>
  <si>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</si>
  <si>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</si>
  <si>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</si>
  <si>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</si>
  <si>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</si>
  <si>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</si>
  <si>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</si>
  <si>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</si>
  <si>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</si>
  <si>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</si>
  <si>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</si>
  <si>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</si>
  <si>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</si>
  <si>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</si>
  <si>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</si>
  <si>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</si>
  <si>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</si>
  <si>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</si>
  <si>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</si>
  <si>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</si>
  <si>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</si>
  <si>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</si>
  <si>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</si>
  <si>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</si>
  <si>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</si>
  <si>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</si>
  <si>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</si>
  <si>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</si>
  <si>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</si>
  <si>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</si>
  <si>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</si>
  <si>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</si>
  <si>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</si>
  <si>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</si>
  <si>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</si>
  <si>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</si>
  <si>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</si>
  <si>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</si>
  <si>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</si>
  <si>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</si>
  <si>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</si>
  <si>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</si>
  <si>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</si>
  <si>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</si>
  <si>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</si>
  <si>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</si>
  <si>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</si>
  <si>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</si>
  <si>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</si>
  <si>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</si>
  <si>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</si>
  <si>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</si>
  <si>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</si>
  <si>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</si>
  <si>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</si>
  <si>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</si>
  <si>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</si>
  <si>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</si>
  <si>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</si>
  <si>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</si>
  <si>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</si>
  <si>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</si>
  <si>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</si>
  <si>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</si>
  <si>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</si>
  <si>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</si>
  <si>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</si>
  <si>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</si>
  <si>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</si>
  <si>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</si>
  <si>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</si>
  <si>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</si>
  <si>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</si>
  <si>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</si>
  <si>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</si>
  <si>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</si>
  <si>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</si>
  <si>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</si>
  <si>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</si>
  <si>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</si>
  <si>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</si>
  <si>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</si>
  <si>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</si>
  <si>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</si>
  <si>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</si>
  <si>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</si>
  <si>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</si>
  <si>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</si>
  <si>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</si>
  <si>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</si>
  <si>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</si>
  <si>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</si>
  <si>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</si>
  <si>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</si>
  <si>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</si>
  <si>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</si>
  <si>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</si>
  <si>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</si>
  <si>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</si>
  <si>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</si>
  <si>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</si>
  <si>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</si>
  <si>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</si>
  <si>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</si>
  <si>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</si>
  <si>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</si>
  <si>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</si>
  <si>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</si>
  <si>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</si>
  <si>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</si>
  <si>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</si>
  <si>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</si>
  <si>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</si>
  <si>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</si>
  <si>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</si>
  <si>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</si>
  <si>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</si>
  <si>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</si>
  <si>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</si>
  <si>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</si>
  <si>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</si>
  <si>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</si>
  <si>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</si>
  <si>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</si>
  <si>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</si>
  <si>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</si>
  <si>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</si>
  <si>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</si>
  <si>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</si>
  <si>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</si>
  <si>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</si>
  <si>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</si>
  <si>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</si>
  <si>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</si>
  <si>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</si>
  <si>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</si>
  <si>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</si>
  <si>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</si>
  <si>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</si>
  <si>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</si>
  <si>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</si>
  <si>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</si>
  <si>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</si>
  <si>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</si>
  <si>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</si>
  <si>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</si>
  <si>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</si>
  <si>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</si>
  <si>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</si>
  <si>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</si>
  <si>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</si>
  <si>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</si>
  <si>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</si>
  <si>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</si>
  <si>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</si>
  <si>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</si>
  <si>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</si>
  <si>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</si>
  <si>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</si>
  <si>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</si>
  <si>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</si>
  <si>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</si>
  <si>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</si>
  <si>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</si>
  <si>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</si>
  <si>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</si>
  <si>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</si>
  <si>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</si>
  <si>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</si>
  <si>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</si>
  <si>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</si>
  <si>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</si>
  <si>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</si>
  <si>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</si>
  <si>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</si>
  <si>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</si>
  <si>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</si>
  <si>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</si>
  <si>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</si>
  <si>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</si>
  <si>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</si>
  <si>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</si>
  <si>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</si>
  <si>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</si>
  <si>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</si>
  <si>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</si>
  <si>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</si>
  <si>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</si>
  <si>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</si>
  <si>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</si>
  <si>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</si>
  <si>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</si>
  <si>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</si>
  <si>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</si>
  <si>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</si>
  <si>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</si>
  <si>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</si>
  <si>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</si>
  <si>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</si>
  <si>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</si>
  <si>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</si>
  <si>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</si>
  <si>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</si>
  <si>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</si>
  <si>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</si>
  <si>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</si>
  <si>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</si>
  <si>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</si>
  <si>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</si>
  <si>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</si>
  <si>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</si>
  <si>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</si>
  <si>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</si>
  <si>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</si>
  <si>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</si>
  <si>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</si>
  <si>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</si>
  <si>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</si>
  <si>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</si>
  <si>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</si>
  <si>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</si>
  <si>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</si>
  <si>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</si>
  <si>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</si>
  <si>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</si>
  <si>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</si>
  <si>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</si>
  <si>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</si>
  <si>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</si>
  <si>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</si>
  <si>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</si>
  <si>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</si>
  <si>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</si>
  <si>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</si>
  <si>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</si>
  <si>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</si>
  <si>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</si>
  <si>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</si>
  <si>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</si>
  <si>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</si>
  <si>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</si>
  <si>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</si>
  <si>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</si>
  <si>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</si>
  <si>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</si>
  <si>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</si>
  <si>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</si>
  <si>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</si>
  <si>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</si>
  <si>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</si>
  <si>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</si>
  <si>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</si>
  <si>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</si>
  <si>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</si>
  <si>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</si>
  <si>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</si>
  <si>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</si>
  <si>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</si>
  <si>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</si>
  <si>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</si>
  <si>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</si>
  <si>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</si>
  <si>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</si>
  <si>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</si>
  <si>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</si>
  <si>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</si>
  <si>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</si>
  <si>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</si>
  <si>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</si>
  <si>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</si>
  <si>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</si>
  <si>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</si>
  <si>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</si>
  <si>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</si>
  <si>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</si>
  <si>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</si>
  <si>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</si>
  <si>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</si>
  <si>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</si>
  <si>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</si>
  <si>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</si>
  <si>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</si>
  <si>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</si>
  <si>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</si>
  <si>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</si>
  <si>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</si>
  <si>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</si>
  <si>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</si>
  <si>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</si>
  <si>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</si>
  <si>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</si>
  <si>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</si>
  <si>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</si>
  <si>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</si>
  <si>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</si>
  <si>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</si>
  <si>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</si>
  <si>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</si>
  <si>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</si>
  <si>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</si>
  <si>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</si>
  <si>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</si>
  <si>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</si>
  <si>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</si>
  <si>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</si>
  <si>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</si>
  <si>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</si>
  <si>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</si>
  <si>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</si>
  <si>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</si>
  <si>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</si>
  <si>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</si>
  <si>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</si>
  <si>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</si>
  <si>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</si>
  <si>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</si>
  <si>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</si>
  <si>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</si>
  <si>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</si>
  <si>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</si>
  <si>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</si>
  <si>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</si>
  <si>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</si>
  <si>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</si>
  <si>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</si>
  <si>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</si>
  <si>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</si>
  <si>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</si>
  <si>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</si>
  <si>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</si>
  <si>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</si>
  <si>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</si>
  <si>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</si>
  <si>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</si>
  <si>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</si>
  <si>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</si>
  <si>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</si>
  <si>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</si>
  <si>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</si>
  <si>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</si>
  <si>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</si>
  <si>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</si>
  <si>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</si>
  <si>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</si>
  <si>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</si>
  <si>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</si>
  <si>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</si>
  <si>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</si>
  <si>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</si>
  <si>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</si>
  <si>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</si>
  <si>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</si>
  <si>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</si>
  <si>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</si>
  <si>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</si>
  <si>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</si>
  <si>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</si>
  <si>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</si>
  <si>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</si>
  <si>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</si>
  <si>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</si>
  <si>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</si>
  <si>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</si>
  <si>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</si>
  <si>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</si>
  <si>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</si>
  <si>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</si>
  <si>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</si>
  <si>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</si>
  <si>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</si>
  <si>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</si>
  <si>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</si>
  <si>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</si>
  <si>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</si>
  <si>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</si>
  <si>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</si>
  <si>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</si>
  <si>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</si>
  <si>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</si>
  <si>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</si>
  <si>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</si>
  <si>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</si>
  <si>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</si>
  <si>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</si>
  <si>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</si>
  <si>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</si>
  <si>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</si>
  <si>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</si>
  <si>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</si>
  <si>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</si>
  <si>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</si>
  <si>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</si>
  <si>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</si>
  <si>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</si>
  <si>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</si>
  <si>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</si>
  <si>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</si>
  <si>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</si>
  <si>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</si>
  <si>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</si>
  <si>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</si>
  <si>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</si>
  <si>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</si>
  <si>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</si>
  <si>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</si>
  <si>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</si>
  <si>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</si>
  <si>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</si>
  <si>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</si>
  <si>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</si>
  <si>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</si>
  <si>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</si>
  <si>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</si>
  <si>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</si>
  <si>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</si>
  <si>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</si>
  <si>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</si>
  <si>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</si>
  <si>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</si>
  <si>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</si>
  <si>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</si>
  <si>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</si>
  <si>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</si>
  <si>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</si>
  <si>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</si>
  <si>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</si>
  <si>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</si>
  <si>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</si>
  <si>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</si>
  <si>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</si>
  <si>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</si>
  <si>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</si>
  <si>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</si>
  <si>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</si>
  <si>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</si>
  <si>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</si>
  <si>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</si>
  <si>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</si>
  <si>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</si>
  <si>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</si>
  <si>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</si>
  <si>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</si>
  <si>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</si>
  <si>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</si>
  <si>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</si>
  <si>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</si>
  <si>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</si>
  <si>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</si>
  <si>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</si>
  <si>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</si>
  <si>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</si>
  <si>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</si>
  <si>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</si>
  <si>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</si>
  <si>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</si>
  <si>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</si>
  <si>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</si>
  <si>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</si>
  <si>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</si>
  <si>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</si>
  <si>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</si>
  <si>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</si>
  <si>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</si>
  <si>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</si>
  <si>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</si>
  <si>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</si>
  <si>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</si>
  <si>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</si>
  <si>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</si>
  <si>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</si>
  <si>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</si>
  <si>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</si>
  <si>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</si>
  <si>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</si>
  <si>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</si>
  <si>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</si>
  <si>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</si>
  <si>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</si>
  <si>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</si>
  <si>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</si>
  <si>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</si>
  <si>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</si>
  <si>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</si>
  <si>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</si>
  <si>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</si>
  <si>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</si>
  <si>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</si>
  <si>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</si>
  <si>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</si>
  <si>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</si>
  <si>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</si>
  <si>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</si>
  <si>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</si>
  <si>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</si>
  <si>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</si>
  <si>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</si>
  <si>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</si>
  <si>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</si>
  <si>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</si>
  <si>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</si>
  <si>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</si>
  <si>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</si>
  <si>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</si>
  <si>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</si>
  <si>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</si>
  <si>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</si>
  <si>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</si>
  <si>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</si>
  <si>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</si>
  <si>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</si>
  <si>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</si>
  <si>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</si>
  <si>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</si>
  <si>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</si>
  <si>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</si>
  <si>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</si>
  <si>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</si>
  <si>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</si>
  <si>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</si>
  <si>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</si>
  <si>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</si>
  <si>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</si>
  <si>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</si>
  <si>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</si>
  <si>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</si>
  <si>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</si>
  <si>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</si>
  <si>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</si>
  <si>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</si>
  <si>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</si>
  <si>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</si>
  <si>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</si>
  <si>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</si>
  <si>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</si>
  <si>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</si>
  <si>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</si>
  <si>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</si>
  <si>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</si>
  <si>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</si>
  <si>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</si>
  <si>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</si>
  <si>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</si>
  <si>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</si>
  <si>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</si>
  <si>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</si>
  <si>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</si>
  <si>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</si>
  <si>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</si>
  <si>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</si>
  <si>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</si>
  <si>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</si>
  <si>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</si>
  <si>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</si>
  <si>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</si>
  <si>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</si>
  <si>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</si>
  <si>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</si>
  <si>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</si>
  <si>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</si>
  <si>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</si>
  <si>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</si>
  <si>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</si>
  <si>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</si>
  <si>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</si>
  <si>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</si>
  <si>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</si>
  <si>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</si>
  <si>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</si>
  <si>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</si>
  <si>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</si>
  <si>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</si>
  <si>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</si>
  <si>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</si>
  <si>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</si>
  <si>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</si>
  <si>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</si>
  <si>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</si>
  <si>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</si>
  <si>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</si>
  <si>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</si>
  <si>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</si>
  <si>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</si>
  <si>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</si>
  <si>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</si>
  <si>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</si>
  <si>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</si>
  <si>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</si>
  <si>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</si>
  <si>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</si>
  <si>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</si>
  <si>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</si>
  <si>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</si>
  <si>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</si>
  <si>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</si>
  <si>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</si>
  <si>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</si>
  <si>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</si>
  <si>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</si>
  <si>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</si>
  <si>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</si>
  <si>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</si>
  <si>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</si>
  <si>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</si>
  <si>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</si>
  <si>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</si>
  <si>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</si>
  <si>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</si>
  <si>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</si>
  <si>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</si>
  <si>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</si>
  <si>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</si>
  <si>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</si>
  <si>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</si>
  <si>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</si>
  <si>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</si>
  <si>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</si>
  <si>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</si>
  <si>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</si>
  <si>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</si>
  <si>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</si>
  <si>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</si>
  <si>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</si>
  <si>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</si>
  <si>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</si>
  <si>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</si>
  <si>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</si>
  <si>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</si>
  <si>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</si>
  <si>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</si>
  <si>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</si>
  <si>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</si>
  <si>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</si>
  <si>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</si>
  <si>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</si>
  <si>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</si>
  <si>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</si>
  <si>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</si>
  <si>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</si>
  <si>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</si>
  <si>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</si>
  <si>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</si>
  <si>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</si>
  <si>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</si>
  <si>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</si>
  <si>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</si>
  <si>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</si>
  <si>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</si>
  <si>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</si>
  <si>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</si>
  <si>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</si>
  <si>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</si>
  <si>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</si>
  <si>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</si>
  <si>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</si>
  <si>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</si>
  <si>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</si>
  <si>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</si>
  <si>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</si>
  <si>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</si>
  <si>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</si>
  <si>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</si>
  <si>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</si>
  <si>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</si>
  <si>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</si>
  <si>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</si>
  <si>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</si>
  <si>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</si>
  <si>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</si>
  <si>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</si>
  <si>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</si>
  <si>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</si>
  <si>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</si>
  <si>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</si>
  <si>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</si>
  <si>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</si>
  <si>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</si>
  <si>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</si>
  <si>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</si>
  <si>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</si>
  <si>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</si>
  <si>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</si>
  <si>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</si>
  <si>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</si>
  <si>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</si>
  <si>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</si>
  <si>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</si>
  <si>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</si>
  <si>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</si>
  <si>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</si>
  <si>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</si>
  <si>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</si>
  <si>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</si>
  <si>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</si>
  <si>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</si>
  <si>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</si>
  <si>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</si>
  <si>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</si>
  <si>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</si>
  <si>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</si>
  <si>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</si>
  <si>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</si>
  <si>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</si>
  <si>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</si>
  <si>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</si>
  <si>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</si>
  <si>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</si>
  <si>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</si>
  <si>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</si>
  <si>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</si>
  <si>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</si>
  <si>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</si>
  <si>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</si>
  <si>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</si>
  <si>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</si>
  <si>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</si>
  <si>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</si>
  <si>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</si>
  <si>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</si>
  <si>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</si>
  <si>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</si>
  <si>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</si>
  <si>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</si>
  <si>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</si>
  <si>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</si>
  <si>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</si>
  <si>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</si>
  <si>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</si>
  <si>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</si>
  <si>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</si>
  <si>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</si>
  <si>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</si>
  <si>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</si>
  <si>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</si>
  <si>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</si>
  <si>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</si>
  <si>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</si>
  <si>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</si>
  <si>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</si>
  <si>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</si>
  <si>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</si>
  <si>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</si>
  <si>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</si>
  <si>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</si>
  <si>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</si>
  <si>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</si>
  <si>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</si>
  <si>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</si>
  <si>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</si>
  <si>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</si>
  <si>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</si>
  <si>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</si>
  <si>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</si>
  <si>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</si>
  <si>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</si>
  <si>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</si>
  <si>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</si>
  <si>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</si>
  <si>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</si>
  <si>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</si>
  <si>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</si>
  <si>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</si>
  <si>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</si>
  <si>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</si>
  <si>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</si>
  <si>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</si>
  <si>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</si>
  <si>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</si>
  <si>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</si>
  <si>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</si>
  <si>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</si>
  <si>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</si>
  <si>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</si>
  <si>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</si>
  <si>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</si>
  <si>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</si>
  <si>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</si>
  <si>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</si>
  <si>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</si>
  <si>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</si>
  <si>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</si>
  <si>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</si>
  <si>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</si>
  <si>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</si>
  <si>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</si>
  <si>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</si>
  <si>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</si>
  <si>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</si>
  <si>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</si>
  <si>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</si>
  <si>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</si>
  <si>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</si>
  <si>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</si>
  <si>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</si>
  <si>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</si>
  <si>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</si>
  <si>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</si>
  <si>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</si>
  <si>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</si>
  <si>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</si>
  <si>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</si>
  <si>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</si>
  <si>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</si>
  <si>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</si>
  <si>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</si>
  <si>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</si>
  <si>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</si>
  <si>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</si>
  <si>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</si>
  <si>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</si>
  <si>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</si>
  <si>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</si>
  <si>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</si>
  <si>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</si>
  <si>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</si>
  <si>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</si>
  <si>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</si>
  <si>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</si>
  <si>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</si>
  <si>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</si>
  <si>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</si>
  <si>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</si>
  <si>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</si>
  <si>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</si>
  <si>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</si>
  <si>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</si>
  <si>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</si>
  <si>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</si>
  <si>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</si>
  <si>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</si>
  <si>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</si>
  <si>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</si>
  <si>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</si>
  <si>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</si>
  <si>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</si>
  <si>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</si>
  <si>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</si>
  <si>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</si>
  <si>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</si>
  <si>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</si>
  <si>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</si>
  <si>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</si>
  <si>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</si>
  <si>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</si>
  <si>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</si>
  <si>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</si>
  <si>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</si>
  <si>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</si>
  <si>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</si>
  <si>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</si>
  <si>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</si>
  <si>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</si>
  <si>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</si>
  <si>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</si>
  <si>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</si>
  <si>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</si>
  <si>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</si>
  <si>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</si>
  <si>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</si>
  <si>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</si>
  <si>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</si>
  <si>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</si>
  <si>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</si>
  <si>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</si>
  <si>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</si>
  <si>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</si>
  <si>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</si>
  <si>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</si>
  <si>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</si>
  <si>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</si>
  <si>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</si>
  <si>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</si>
  <si>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</si>
  <si>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</si>
  <si>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</si>
  <si>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</si>
  <si>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</si>
  <si>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</si>
  <si>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</si>
  <si>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</si>
  <si>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</si>
  <si>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</si>
  <si>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</si>
  <si>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</si>
  <si>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</si>
  <si>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</si>
  <si>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</si>
  <si>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</si>
  <si>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</si>
  <si>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</si>
  <si>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</si>
  <si>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</si>
  <si>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</si>
  <si>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</si>
  <si>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</si>
  <si>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</si>
  <si>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</si>
  <si>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</si>
  <si>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</si>
  <si>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</si>
  <si>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</si>
  <si>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</si>
  <si>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</si>
  <si>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</si>
  <si>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</si>
  <si>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</si>
  <si>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</si>
  <si>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</si>
  <si>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</si>
  <si>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</si>
  <si>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</si>
  <si>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</si>
  <si>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</si>
  <si>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</si>
  <si>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</si>
  <si>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</si>
  <si>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</si>
  <si>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</si>
  <si>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</si>
  <si>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</si>
  <si>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</si>
  <si>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</si>
  <si>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</si>
  <si>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</si>
  <si>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</si>
  <si>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</si>
  <si>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</si>
  <si>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</si>
  <si>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</si>
  <si>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</si>
  <si>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</si>
  <si>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</si>
  <si>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</si>
  <si>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</si>
  <si>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</si>
  <si>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</si>
  <si>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</si>
  <si>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</si>
  <si>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</si>
  <si>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</si>
  <si>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</si>
  <si>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</si>
  <si>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</si>
  <si>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</si>
  <si>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</si>
  <si>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</si>
  <si>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</si>
  <si>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</si>
  <si>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</si>
  <si>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</si>
  <si>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</si>
  <si>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</si>
  <si>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</si>
  <si>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</si>
  <si>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</si>
  <si>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</si>
  <si>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</si>
  <si>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</si>
  <si>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</si>
  <si>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</si>
  <si>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</si>
  <si>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</si>
  <si>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</si>
  <si>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</si>
  <si>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</si>
  <si>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</si>
  <si>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</si>
  <si>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</si>
  <si>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</si>
  <si>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</si>
  <si>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</si>
  <si>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</si>
  <si>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</si>
  <si>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</si>
  <si>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</si>
  <si>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</si>
  <si>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</si>
  <si>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</si>
  <si>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</si>
  <si>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</si>
  <si>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</si>
  <si>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</si>
  <si>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</si>
  <si>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</si>
  <si>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</si>
  <si>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</si>
  <si>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</si>
  <si>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</si>
  <si>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</si>
  <si>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</si>
  <si>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</si>
  <si>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</si>
  <si>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</si>
  <si>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</si>
  <si>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</si>
  <si>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</si>
  <si>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</si>
  <si>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</si>
  <si>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</si>
  <si>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</si>
  <si>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</si>
  <si>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</si>
  <si>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</si>
  <si>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</si>
  <si>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</si>
  <si>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</si>
  <si>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</si>
  <si>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</si>
  <si>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</si>
  <si>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</si>
  <si>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</si>
  <si>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</si>
  <si>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</si>
  <si>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</si>
  <si>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</si>
  <si>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</si>
  <si>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</si>
  <si>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</si>
  <si>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</si>
  <si>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</si>
  <si>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</si>
  <si>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</si>
  <si>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</si>
  <si>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</si>
  <si>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</si>
  <si>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</si>
  <si>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</si>
  <si>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</si>
  <si>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</si>
  <si>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</si>
  <si>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</si>
  <si>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</si>
  <si>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</si>
  <si>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</si>
  <si>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</si>
  <si>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</si>
  <si>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</si>
  <si>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</si>
  <si>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</si>
  <si>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</si>
  <si>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</si>
  <si>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</si>
  <si>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</si>
  <si>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</si>
  <si>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</si>
  <si>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</si>
  <si>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</si>
  <si>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</si>
  <si>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</si>
  <si>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</si>
  <si>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</si>
  <si>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</si>
  <si>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</si>
  <si>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</si>
  <si>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</si>
  <si>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</si>
  <si>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</si>
  <si>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</si>
  <si>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</si>
  <si>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</si>
  <si>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</si>
  <si>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</si>
  <si>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</si>
  <si>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</si>
  <si>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</si>
  <si>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</si>
  <si>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</si>
  <si>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</si>
  <si>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</si>
  <si>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</si>
  <si>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</si>
  <si>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</si>
  <si>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</si>
  <si>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</si>
  <si>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</si>
  <si>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</si>
  <si>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</si>
  <si>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</si>
  <si>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</si>
  <si>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</si>
  <si>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</si>
  <si>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</si>
  <si>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</si>
  <si>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</si>
  <si>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</si>
  <si>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</si>
  <si>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</si>
  <si>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</si>
  <si>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</si>
  <si>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</si>
  <si>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</si>
  <si>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</si>
  <si>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</si>
  <si>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</si>
  <si>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</si>
  <si>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</si>
  <si>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</si>
  <si>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</si>
  <si>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</si>
  <si>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</si>
  <si>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</si>
  <si>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</si>
  <si>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</si>
  <si>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</si>
  <si>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</si>
  <si>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</si>
  <si>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</si>
  <si>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</si>
  <si>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</si>
  <si>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</si>
  <si>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</si>
  <si>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</si>
  <si>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</si>
  <si>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</si>
  <si>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</si>
  <si>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</si>
  <si>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</si>
  <si>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</si>
  <si>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</si>
  <si>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</si>
  <si>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</si>
  <si>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</si>
  <si>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</si>
  <si>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</si>
  <si>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</si>
  <si>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</si>
  <si>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</si>
  <si>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</si>
  <si>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</si>
  <si>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</si>
  <si>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</si>
  <si>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</si>
  <si>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</si>
  <si>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</si>
  <si>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</si>
  <si>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</si>
  <si>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</si>
  <si>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</si>
  <si>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</si>
  <si>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</si>
  <si>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</si>
  <si>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</si>
  <si>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</si>
  <si>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</si>
  <si>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</si>
  <si>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</si>
  <si>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</si>
  <si>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</si>
  <si>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</si>
  <si>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</si>
  <si>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</si>
  <si>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</si>
  <si>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</si>
  <si>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</si>
  <si>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</si>
  <si>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</si>
  <si>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</si>
  <si>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</si>
  <si>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</si>
  <si>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</si>
  <si>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</si>
  <si>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</si>
  <si>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</si>
  <si>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</si>
  <si>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</si>
  <si>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</si>
  <si>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</si>
  <si>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</si>
  <si>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</si>
  <si>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</si>
  <si>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</si>
  <si>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</si>
  <si>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</si>
  <si>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</si>
  <si>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</si>
  <si>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</si>
  <si>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</si>
  <si>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</si>
  <si>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</si>
  <si>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</si>
  <si>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</si>
  <si>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</si>
  <si>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</si>
  <si>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</si>
  <si>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</si>
  <si>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</si>
  <si>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</si>
  <si>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</si>
  <si>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</si>
  <si>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</si>
  <si>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</si>
  <si>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</si>
  <si>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</si>
  <si>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</si>
  <si>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</si>
  <si>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</si>
  <si>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</si>
  <si>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</si>
  <si>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</si>
  <si>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</si>
  <si>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</si>
  <si>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</si>
  <si>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</si>
  <si>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</si>
  <si>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</si>
  <si>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</si>
  <si>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</si>
  <si>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</si>
  <si>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</si>
  <si>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</si>
  <si>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</si>
  <si>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</si>
  <si>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</si>
  <si>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</si>
  <si>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</si>
  <si>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</si>
  <si>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</si>
  <si>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</si>
  <si>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</si>
  <si>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</si>
  <si>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</si>
  <si>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</si>
  <si>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</si>
  <si>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</si>
  <si>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</si>
  <si>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</si>
  <si>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</si>
  <si>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</si>
  <si>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</si>
  <si>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</si>
  <si>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</si>
  <si>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</si>
  <si>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</si>
  <si>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</si>
  <si>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</si>
  <si>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</si>
  <si>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</si>
  <si>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</si>
  <si>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</si>
  <si>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</si>
  <si>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</si>
  <si>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</si>
  <si>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</si>
  <si>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</si>
  <si>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</si>
  <si>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</si>
  <si>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</si>
  <si>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</si>
  <si>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</si>
  <si>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</si>
  <si>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</si>
  <si>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</si>
  <si>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</si>
  <si>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</si>
  <si>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</si>
  <si>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</si>
  <si>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</si>
  <si>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</si>
  <si>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</si>
  <si>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</si>
  <si>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</si>
  <si>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</si>
  <si>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</si>
  <si>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</si>
  <si>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</si>
  <si>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</si>
  <si>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</si>
  <si>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</si>
  <si>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</si>
  <si>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</si>
  <si>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</si>
  <si>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</si>
  <si>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</si>
  <si>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</si>
  <si>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</si>
  <si>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</si>
  <si>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</si>
  <si>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</si>
  <si>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</si>
  <si>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</si>
  <si>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</si>
  <si>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</si>
  <si>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</si>
  <si>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</si>
  <si>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</si>
  <si>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</si>
  <si>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</si>
  <si>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</si>
  <si>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</si>
  <si>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</si>
  <si>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</si>
  <si>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</si>
  <si>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</si>
  <si>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</si>
  <si>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</si>
  <si>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</si>
  <si>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</si>
  <si>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</si>
  <si>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</si>
  <si>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</si>
  <si>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</si>
  <si>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</si>
  <si>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</si>
  <si>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</si>
  <si>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</si>
  <si>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</si>
  <si>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</si>
  <si>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</si>
  <si>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</si>
  <si>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</si>
  <si>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</si>
  <si>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</si>
  <si>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</si>
  <si>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</si>
  <si>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</si>
  <si>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</si>
  <si>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</si>
  <si>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</si>
  <si>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</si>
  <si>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</si>
  <si>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</si>
  <si>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</si>
  <si>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</si>
  <si>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</si>
  <si>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</si>
  <si>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</si>
  <si>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</si>
  <si>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</si>
  <si>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</si>
  <si>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</si>
  <si>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</si>
  <si>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</si>
  <si>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</si>
  <si>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</si>
  <si>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</si>
  <si>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</si>
  <si>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</si>
  <si>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</si>
  <si>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</si>
  <si>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</si>
  <si>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</si>
  <si>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</si>
  <si>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</si>
  <si>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</si>
  <si>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</si>
  <si>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</si>
  <si>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</si>
  <si>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</si>
  <si>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</si>
  <si>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</si>
  <si>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</si>
  <si>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</si>
  <si>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</si>
  <si>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</si>
  <si>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</si>
  <si>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</si>
  <si>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</si>
  <si>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</si>
  <si>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</si>
  <si>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</si>
  <si>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</si>
  <si>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</si>
  <si>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</si>
  <si>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</si>
  <si>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</si>
  <si>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</si>
  <si>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</si>
  <si>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</si>
  <si>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</si>
  <si>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</si>
  <si>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</si>
  <si>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</si>
  <si>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</si>
  <si>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</si>
  <si>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</si>
  <si>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</si>
  <si>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</si>
  <si>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</si>
  <si>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</si>
  <si>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</si>
  <si>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</si>
  <si>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</si>
  <si>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</si>
  <si>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</si>
  <si>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</si>
  <si>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</si>
  <si>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</si>
  <si>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</si>
  <si>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</si>
  <si>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</si>
  <si>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</si>
  <si>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</si>
  <si>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</si>
  <si>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</si>
  <si>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</si>
  <si>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</si>
  <si>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</si>
  <si>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</si>
  <si>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</si>
  <si>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</si>
  <si>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</si>
  <si>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</si>
  <si>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</si>
  <si>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</si>
  <si>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</si>
  <si>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</si>
  <si>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</si>
  <si>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</si>
  <si>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</si>
  <si>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</si>
  <si>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</si>
  <si>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</si>
  <si>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</si>
  <si>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</si>
  <si>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</si>
  <si>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</si>
  <si>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</si>
  <si>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</si>
  <si>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</si>
  <si>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</si>
  <si>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</si>
  <si>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</si>
  <si>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</si>
  <si>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</si>
  <si>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</si>
  <si>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</si>
  <si>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</si>
  <si>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</si>
  <si>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</si>
  <si>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</si>
  <si>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</si>
  <si>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</si>
  <si>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</si>
  <si>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</si>
  <si>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</si>
  <si>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</si>
  <si>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</si>
  <si>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</si>
  <si>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</si>
  <si>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</si>
  <si>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</si>
  <si>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</si>
  <si>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</si>
  <si>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</si>
  <si>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</si>
  <si>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</si>
  <si>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</si>
  <si>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</si>
  <si>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</si>
  <si>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</si>
  <si>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</si>
  <si>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</si>
  <si>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</si>
  <si>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</si>
  <si>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</si>
  <si>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</si>
  <si>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</si>
  <si>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</si>
  <si>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</si>
  <si>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</si>
  <si>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</si>
  <si>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</si>
  <si>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</si>
  <si>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</si>
  <si>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</si>
  <si>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</si>
  <si>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</si>
  <si>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</si>
  <si>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</si>
  <si>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</si>
  <si>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</si>
  <si>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</si>
  <si>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</si>
  <si>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</si>
  <si>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</si>
  <si>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</si>
  <si>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</si>
  <si>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</si>
  <si>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</si>
  <si>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</si>
  <si>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</si>
  <si>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</si>
  <si>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</si>
  <si>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</si>
  <si>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</si>
  <si>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</si>
  <si>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</si>
  <si>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</si>
  <si>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</si>
  <si>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</si>
  <si>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</si>
  <si>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</si>
  <si>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</si>
  <si>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</si>
  <si>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</si>
  <si>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</si>
  <si>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</si>
  <si>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</si>
  <si>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</si>
  <si>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</si>
  <si>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</si>
  <si>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</si>
  <si>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</si>
  <si>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</si>
  <si>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</si>
  <si>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</si>
  <si>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</si>
  <si>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</si>
  <si>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</si>
  <si>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</si>
  <si>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</si>
  <si>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</si>
  <si>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</si>
  <si>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</si>
  <si>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</si>
  <si>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</si>
  <si>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</si>
  <si>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</si>
  <si>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</si>
  <si>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</si>
  <si>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</si>
  <si>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</si>
  <si>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</si>
  <si>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</si>
  <si>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</si>
  <si>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</si>
  <si>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</si>
  <si>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</si>
  <si>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</si>
  <si>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</si>
  <si>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</si>
  <si>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</si>
  <si>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</si>
  <si>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</si>
  <si>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</si>
  <si>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</si>
  <si>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</si>
  <si>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</si>
  <si>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</si>
  <si>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</si>
  <si>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</si>
  <si>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</si>
  <si>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</si>
  <si>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</si>
  <si>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</si>
  <si>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</si>
  <si>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</si>
  <si>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</si>
  <si>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</si>
  <si>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</si>
  <si>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</si>
  <si>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</si>
  <si>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</si>
  <si>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</si>
  <si>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</si>
  <si>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</si>
  <si>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</si>
  <si>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</si>
  <si>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</si>
  <si>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</si>
  <si>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</si>
  <si>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</si>
  <si>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</si>
  <si>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</si>
  <si>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</si>
  <si>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</si>
  <si>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</si>
  <si>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</si>
  <si>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</si>
  <si>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</si>
  <si>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</si>
  <si>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</si>
  <si>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</si>
  <si>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</si>
  <si>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</si>
  <si>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</si>
  <si>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</si>
  <si>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</si>
  <si>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</si>
  <si>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</si>
  <si>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</si>
  <si>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</si>
  <si>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</si>
  <si>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</si>
  <si>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</si>
  <si>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</si>
  <si>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</si>
  <si>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</si>
  <si>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</si>
  <si>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</si>
  <si>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</si>
  <si>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</si>
  <si>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</si>
  <si>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</si>
  <si>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</si>
  <si>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</si>
  <si>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</si>
  <si>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</si>
  <si>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</si>
  <si>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</si>
  <si>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</si>
  <si>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</si>
  <si>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</si>
  <si>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</si>
  <si>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</si>
  <si>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</si>
  <si>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</si>
  <si>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</si>
  <si>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</si>
  <si>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</si>
  <si>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</si>
  <si>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</si>
  <si>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</si>
  <si>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</si>
  <si>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</si>
  <si>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</si>
  <si>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</si>
  <si>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</si>
  <si>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</si>
  <si>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</si>
  <si>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</si>
  <si>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</si>
  <si>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</si>
  <si>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</si>
  <si>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</si>
  <si>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</si>
  <si>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</si>
  <si>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</si>
  <si>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</si>
  <si>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</si>
  <si>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</si>
  <si>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</si>
  <si>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</si>
  <si>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</si>
  <si>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</si>
  <si>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</si>
  <si>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</si>
  <si>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</si>
  <si>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</si>
  <si>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</si>
  <si>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</si>
  <si>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</si>
  <si>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</si>
  <si>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</si>
  <si>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</si>
  <si>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</si>
  <si>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</si>
  <si>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</si>
  <si>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</si>
  <si>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</si>
  <si>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</si>
  <si>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</si>
  <si>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</si>
  <si>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</si>
  <si>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</si>
  <si>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</si>
  <si>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</si>
  <si>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</si>
  <si>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</si>
  <si>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</si>
  <si>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</si>
  <si>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</si>
  <si>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</si>
  <si>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</si>
  <si>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</si>
  <si>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</si>
  <si>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</si>
  <si>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</si>
  <si>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</si>
  <si>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</si>
  <si>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</si>
  <si>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</si>
  <si>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</si>
  <si>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</si>
  <si>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</si>
  <si>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</si>
  <si>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</si>
  <si>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</si>
  <si>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</si>
  <si>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</si>
  <si>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</si>
  <si>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</si>
  <si>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</si>
  <si>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</si>
  <si>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</si>
  <si>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</si>
  <si>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</si>
  <si>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</si>
  <si>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</si>
  <si>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</si>
  <si>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</si>
  <si>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</si>
  <si>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</si>
  <si>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</si>
  <si>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</si>
  <si>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</si>
  <si>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</si>
  <si>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</si>
  <si>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</si>
  <si>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</si>
  <si>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</si>
  <si>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</si>
  <si>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</si>
  <si>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</si>
  <si>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</si>
  <si>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</si>
  <si>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</si>
  <si>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</si>
  <si>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</si>
  <si>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</si>
  <si>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</si>
  <si>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</si>
  <si>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</si>
  <si>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</si>
  <si>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</si>
  <si>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</si>
  <si>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</si>
  <si>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</si>
  <si>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</si>
  <si>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</si>
  <si>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</si>
  <si>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</si>
  <si>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</si>
  <si>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</si>
  <si>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</si>
  <si>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</si>
  <si>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</si>
  <si>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</si>
  <si>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</si>
  <si>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</si>
  <si>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</si>
  <si>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</si>
  <si>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</si>
  <si>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</si>
  <si>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</si>
  <si>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</si>
  <si>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</si>
  <si>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</si>
  <si>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</si>
  <si>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</si>
  <si>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</si>
  <si>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</si>
  <si>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</si>
  <si>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</si>
  <si>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</si>
  <si>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</si>
  <si>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</si>
  <si>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</si>
  <si>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</si>
  <si>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</si>
  <si>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</si>
  <si>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</si>
  <si>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</si>
  <si>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</si>
  <si>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</si>
  <si>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</si>
  <si>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</si>
  <si>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</si>
  <si>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</si>
  <si>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</si>
  <si>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</si>
  <si>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</si>
  <si>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</si>
  <si>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</si>
  <si>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</si>
  <si>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</si>
  <si>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</si>
  <si>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</si>
  <si>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</si>
  <si>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</si>
  <si>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</si>
  <si>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</si>
  <si>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</si>
  <si>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</si>
  <si>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</si>
  <si>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</si>
  <si>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</si>
  <si>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</si>
  <si>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</si>
  <si>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</si>
  <si>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</si>
  <si>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</si>
  <si>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</si>
  <si>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</si>
  <si>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</si>
  <si>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</si>
  <si>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</si>
  <si>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</si>
  <si>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</si>
  <si>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</si>
  <si>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</si>
  <si>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</si>
  <si>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</si>
  <si>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</si>
  <si>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</si>
  <si>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</si>
  <si>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</si>
  <si>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</si>
  <si>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</si>
  <si>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</si>
  <si>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</si>
  <si>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</si>
  <si>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</si>
  <si>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</si>
  <si>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</si>
  <si>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</si>
  <si>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</si>
  <si>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</si>
  <si>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</si>
  <si>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</si>
  <si>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</si>
  <si>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</si>
  <si>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</si>
  <si>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</si>
  <si>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</si>
  <si>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</si>
  <si>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</si>
  <si>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</si>
  <si>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</si>
  <si>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</si>
  <si>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</si>
  <si>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</si>
  <si>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</si>
  <si>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</si>
  <si>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</si>
  <si>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</si>
  <si>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</si>
  <si>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</si>
  <si>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</si>
  <si>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</si>
  <si>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</si>
  <si>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</si>
  <si>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</si>
  <si>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</si>
  <si>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</si>
  <si>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</si>
  <si>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</si>
  <si>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</si>
  <si>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</si>
  <si>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</si>
  <si>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</si>
  <si>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</si>
  <si>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</si>
  <si>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</si>
  <si>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</si>
  <si>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</si>
  <si>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</si>
  <si>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</si>
  <si>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</si>
  <si>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</si>
  <si>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</si>
  <si>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</si>
  <si>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</si>
  <si>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</si>
  <si>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</si>
  <si>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</si>
  <si>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</si>
  <si>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</si>
  <si>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</si>
  <si>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</si>
  <si>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</si>
  <si>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</si>
  <si>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</si>
  <si>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</si>
  <si>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</si>
  <si>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</si>
  <si>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</si>
  <si>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</si>
  <si>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</si>
  <si>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</si>
  <si>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</si>
  <si>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</si>
  <si>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</si>
  <si>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</si>
  <si>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</si>
  <si>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</si>
  <si>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</si>
  <si>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</si>
  <si>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</si>
  <si>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</si>
  <si>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</si>
  <si>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</si>
  <si>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</si>
  <si>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</si>
  <si>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</si>
  <si>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</si>
  <si>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</si>
  <si>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</si>
  <si>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</si>
  <si>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</si>
  <si>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</si>
  <si>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</si>
  <si>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</si>
  <si>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</si>
  <si>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</si>
  <si>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</si>
  <si>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</si>
  <si>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</si>
  <si>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</si>
  <si>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</si>
  <si>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</si>
  <si>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</si>
  <si>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</si>
  <si>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</si>
  <si>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</si>
  <si>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</si>
  <si>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</si>
  <si>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</si>
  <si>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</si>
  <si>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</si>
  <si>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</si>
  <si>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</si>
  <si>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</si>
  <si>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</si>
  <si>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</si>
  <si>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</si>
  <si>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</si>
  <si>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</si>
  <si>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</si>
  <si>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</si>
  <si>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</si>
  <si>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</si>
  <si>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</si>
  <si>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</si>
  <si>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</si>
  <si>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</si>
  <si>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</si>
  <si>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</si>
  <si>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</si>
  <si>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</si>
  <si>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</si>
  <si>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</si>
  <si>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</si>
  <si>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</si>
  <si>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</si>
  <si>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</si>
  <si>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</si>
  <si>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</si>
  <si>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</si>
  <si>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</si>
  <si>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</si>
  <si>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</si>
  <si>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</si>
  <si>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</si>
  <si>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</si>
  <si>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</si>
  <si>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</si>
  <si>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</si>
  <si>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</si>
  <si>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</si>
  <si>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</si>
  <si>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</si>
  <si>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</si>
  <si>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</si>
  <si>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</si>
  <si>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</si>
  <si>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</si>
  <si>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</si>
  <si>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</si>
  <si>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</si>
  <si>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</si>
  <si>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</si>
  <si>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</si>
  <si>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</si>
  <si>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</si>
  <si>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</si>
  <si>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</si>
  <si>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</si>
  <si>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</si>
  <si>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</si>
  <si>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</si>
  <si>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</si>
  <si>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</si>
  <si>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</si>
  <si>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</si>
  <si>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</si>
  <si>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</si>
  <si>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</si>
  <si>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</si>
  <si>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</si>
  <si>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</si>
  <si>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</si>
  <si>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</si>
  <si>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</si>
  <si>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</si>
  <si>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</si>
  <si>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</si>
  <si>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</si>
  <si>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</si>
  <si>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</si>
  <si>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</si>
  <si>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</si>
  <si>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</si>
  <si>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</si>
  <si>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</si>
  <si>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</si>
  <si>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</si>
  <si>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</si>
  <si>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</si>
  <si>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</si>
  <si>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</si>
  <si>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</si>
  <si>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</si>
  <si>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</si>
  <si>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</si>
  <si>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</si>
  <si>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</si>
  <si>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</si>
  <si>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</si>
  <si>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</si>
  <si>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</si>
  <si>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</si>
  <si>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</si>
  <si>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</si>
  <si>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</si>
  <si>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</si>
  <si>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</si>
  <si>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</si>
  <si>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</si>
  <si>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</si>
  <si>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</si>
  <si>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</si>
  <si>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</si>
  <si>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</si>
  <si>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</si>
  <si>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</si>
  <si>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</si>
  <si>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</si>
  <si>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</si>
  <si>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</si>
  <si>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</si>
  <si>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</si>
  <si>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</si>
  <si>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</si>
  <si>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</si>
  <si>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</si>
  <si>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</si>
  <si>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</si>
  <si>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</si>
  <si>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</si>
  <si>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</si>
  <si>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</si>
  <si>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</si>
  <si>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</si>
  <si>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</si>
  <si>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</si>
  <si>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</si>
  <si>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</si>
  <si>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</si>
  <si>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</si>
  <si>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</si>
  <si>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</si>
  <si>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</si>
  <si>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</si>
  <si>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</si>
  <si>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</si>
  <si>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</si>
  <si>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</si>
  <si>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</si>
  <si>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</si>
  <si>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</si>
  <si>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</si>
  <si>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</si>
  <si>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</si>
  <si>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</si>
  <si>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</si>
  <si>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</si>
  <si>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</si>
  <si>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</si>
  <si>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</si>
  <si>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</si>
  <si>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</si>
  <si>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</si>
  <si>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</si>
  <si>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</si>
  <si>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</si>
  <si>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</si>
  <si>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</si>
  <si>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</si>
  <si>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</si>
  <si>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</si>
  <si>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</si>
  <si>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</si>
  <si>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</si>
  <si>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</si>
  <si>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</si>
  <si>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</si>
  <si>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</si>
  <si>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</si>
  <si>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</si>
  <si>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</si>
  <si>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</si>
  <si>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</si>
  <si>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</si>
  <si>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</si>
  <si>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</si>
  <si>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</si>
  <si>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</si>
  <si>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</si>
  <si>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</si>
  <si>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</si>
  <si>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</si>
  <si>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</si>
  <si>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</si>
  <si>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</si>
  <si>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</si>
  <si>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</si>
  <si>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</si>
  <si>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</si>
  <si>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</si>
  <si>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</si>
  <si>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</si>
  <si>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</si>
  <si>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</si>
  <si>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</si>
  <si>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</si>
  <si>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</si>
  <si>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</si>
  <si>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</si>
  <si>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</si>
  <si>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</si>
  <si>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</si>
  <si>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</si>
  <si>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</si>
  <si>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</si>
  <si>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</si>
  <si>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</si>
  <si>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</si>
  <si>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</si>
  <si>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</si>
  <si>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</si>
  <si>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</si>
  <si>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</si>
  <si>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</si>
  <si>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</si>
  <si>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</si>
  <si>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</si>
  <si>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</si>
  <si>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</si>
  <si>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</si>
  <si>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</si>
  <si>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</si>
  <si>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</si>
  <si>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</si>
  <si>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</si>
  <si>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</si>
  <si>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</si>
  <si>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</si>
  <si>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</si>
  <si>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</si>
  <si>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</si>
  <si>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</si>
  <si>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</si>
  <si>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</si>
  <si>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</si>
  <si>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</si>
  <si>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</si>
  <si>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</si>
  <si>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</si>
  <si>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</si>
  <si>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</si>
  <si>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</si>
  <si>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</si>
  <si>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</si>
  <si>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</si>
  <si>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</si>
  <si>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</si>
  <si>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</si>
  <si>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</si>
  <si>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</si>
  <si>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</si>
  <si>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</si>
  <si>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</si>
  <si>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</si>
  <si>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</si>
  <si>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</si>
  <si>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</si>
  <si>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</si>
  <si>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</si>
  <si>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</si>
  <si>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</si>
  <si>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</si>
  <si>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</si>
  <si>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</si>
  <si>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</si>
  <si>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</si>
  <si>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</si>
  <si>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</si>
  <si>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</si>
  <si>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</si>
  <si>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</si>
  <si>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</si>
  <si>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</si>
  <si>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</si>
  <si>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</si>
  <si>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</si>
  <si>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</si>
  <si>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</si>
  <si>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</si>
  <si>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</si>
  <si>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</si>
  <si>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</si>
  <si>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</si>
  <si>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</si>
  <si>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</si>
  <si>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</si>
  <si>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</si>
  <si>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</si>
  <si>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</si>
  <si>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</si>
  <si>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</si>
  <si>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</si>
  <si>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</si>
  <si>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</si>
  <si>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</si>
  <si>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</si>
  <si>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</si>
  <si>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</si>
  <si>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</si>
  <si>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</si>
  <si>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</si>
  <si>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</si>
  <si>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</si>
  <si>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</si>
  <si>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</si>
  <si>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</si>
  <si>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</si>
  <si>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</si>
  <si>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</si>
  <si>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</si>
  <si>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</si>
  <si>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</si>
  <si>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</si>
  <si>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</si>
  <si>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</si>
  <si>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</si>
  <si>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</si>
  <si>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</si>
  <si>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</si>
  <si>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</si>
  <si>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</si>
  <si>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</si>
  <si>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</si>
  <si>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</si>
  <si>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</si>
  <si>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</si>
  <si>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</si>
  <si>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</si>
  <si>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</si>
  <si>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</si>
  <si>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</si>
  <si>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</si>
  <si>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</si>
  <si>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</si>
  <si>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</si>
  <si>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</si>
  <si>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</si>
  <si>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</si>
  <si>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</si>
  <si>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</si>
  <si>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</si>
  <si>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</si>
  <si>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</si>
  <si>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</si>
  <si>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</si>
  <si>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</si>
  <si>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</si>
  <si>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</si>
  <si>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</si>
  <si>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</si>
  <si>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</si>
  <si>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</si>
  <si>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</si>
  <si>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</si>
  <si>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</si>
  <si>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</si>
  <si>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</si>
  <si>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</si>
  <si>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</si>
  <si>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</si>
  <si>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</si>
  <si>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</si>
  <si>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</si>
  <si>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</si>
  <si>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</si>
  <si>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</si>
  <si>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</si>
  <si>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</si>
  <si>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</si>
  <si>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</si>
  <si>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</si>
  <si>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</si>
  <si>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</si>
  <si>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</si>
  <si>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</si>
  <si>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</si>
  <si>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</si>
  <si>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</si>
  <si>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</si>
  <si>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</si>
  <si>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</si>
  <si>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</si>
  <si>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</si>
  <si>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</si>
  <si>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</si>
  <si>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</si>
  <si>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</si>
  <si>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</si>
  <si>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</si>
  <si>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</si>
  <si>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</si>
  <si>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</si>
  <si>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</si>
  <si>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</si>
  <si>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</si>
  <si>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</si>
  <si>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</si>
  <si>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</si>
  <si>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</si>
  <si>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</si>
  <si>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</si>
  <si>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</si>
  <si>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</si>
  <si>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</si>
  <si>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</si>
  <si>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</si>
  <si>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</si>
  <si>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</si>
  <si>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</si>
  <si>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</si>
  <si>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</si>
  <si>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</si>
  <si>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</si>
  <si>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</si>
  <si>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</si>
  <si>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</si>
  <si>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</si>
  <si>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</si>
  <si>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</si>
  <si>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</si>
  <si>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</si>
  <si>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</si>
  <si>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</si>
  <si>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</si>
  <si>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</si>
  <si>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</si>
  <si>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</si>
  <si>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</si>
  <si>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</si>
  <si>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</si>
  <si>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</si>
  <si>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</si>
  <si>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</si>
  <si>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</si>
  <si>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</si>
  <si>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</si>
  <si>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</si>
  <si>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</si>
  <si>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</si>
  <si>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</si>
  <si>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</si>
  <si>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</si>
  <si>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</si>
  <si>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</si>
  <si>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</si>
  <si>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</si>
  <si>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</si>
  <si>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</si>
  <si>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</si>
  <si>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</si>
  <si>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</si>
  <si>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</si>
  <si>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</si>
  <si>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</si>
  <si>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</si>
  <si>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</si>
  <si>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</si>
  <si>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</si>
  <si>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</si>
  <si>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</si>
  <si>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</si>
  <si>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</si>
  <si>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</si>
  <si>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</si>
  <si>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</si>
  <si>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</si>
  <si>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</si>
  <si>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</si>
  <si>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</si>
  <si>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</si>
  <si>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</si>
  <si>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</si>
  <si>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</si>
  <si>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</si>
  <si>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</si>
  <si>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</si>
  <si>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</si>
  <si>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</si>
  <si>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</si>
  <si>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</si>
  <si>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</si>
  <si>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</si>
  <si>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</si>
  <si>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</si>
  <si>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</si>
  <si>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</si>
  <si>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</si>
  <si>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</si>
  <si>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</si>
  <si>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</si>
  <si>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</si>
  <si>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</si>
  <si>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</si>
  <si>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</si>
  <si>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</si>
  <si>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</si>
  <si>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</si>
  <si>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</si>
  <si>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</si>
  <si>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</si>
  <si>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</si>
  <si>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</si>
  <si>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</si>
  <si>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</si>
  <si>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</si>
  <si>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</si>
  <si>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</si>
  <si>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</si>
  <si>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</si>
  <si>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</si>
  <si>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</si>
  <si>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</si>
  <si>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</si>
  <si>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</si>
  <si>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</si>
  <si>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</si>
  <si>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</si>
  <si>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</si>
  <si>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</si>
  <si>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</si>
  <si>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</si>
  <si>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</si>
  <si>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</si>
  <si>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</si>
  <si>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</si>
  <si>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</si>
  <si>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</si>
  <si>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</si>
  <si>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</si>
  <si>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</si>
  <si>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</si>
  <si>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</si>
  <si>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</si>
  <si>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</si>
  <si>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</si>
  <si>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</si>
  <si>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</si>
  <si>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</si>
  <si>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</si>
  <si>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</si>
  <si>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</si>
  <si>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</si>
  <si>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</si>
  <si>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</si>
  <si>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</si>
  <si>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</si>
  <si>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</si>
  <si>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</si>
  <si>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</si>
  <si>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</si>
  <si>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</si>
  <si>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</si>
  <si>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</si>
  <si>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</si>
  <si>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</si>
  <si>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</si>
  <si>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</si>
  <si>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</si>
  <si>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</si>
  <si>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</si>
  <si>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</si>
  <si>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</si>
  <si>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</si>
  <si>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</si>
  <si>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</si>
  <si>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</si>
  <si>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</si>
  <si>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</si>
  <si>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</si>
  <si>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</si>
  <si>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</si>
  <si>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</si>
  <si>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</si>
  <si>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</si>
  <si>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</si>
  <si>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</si>
  <si>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</si>
  <si>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</si>
  <si>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</si>
  <si>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</si>
  <si>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</si>
  <si>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</si>
  <si>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</si>
  <si>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</si>
  <si>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</si>
  <si>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</si>
  <si>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</si>
  <si>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</si>
  <si>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</si>
  <si>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</si>
  <si>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</si>
  <si>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</si>
  <si>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</si>
  <si>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</si>
  <si>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</si>
  <si>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</si>
  <si>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</si>
  <si>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</si>
  <si>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</si>
  <si>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</si>
  <si>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</si>
  <si>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</si>
  <si>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</si>
  <si>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</si>
  <si>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</si>
  <si>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</si>
  <si>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</si>
  <si>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</si>
  <si>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</si>
  <si>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</si>
  <si>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</si>
  <si>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</si>
  <si>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</si>
  <si>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</si>
  <si>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</si>
  <si>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</si>
  <si>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</si>
  <si>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</si>
  <si>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</si>
  <si>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</si>
  <si>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</si>
  <si>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</si>
  <si>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</si>
  <si>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</si>
  <si>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</si>
  <si>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</si>
  <si>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</si>
  <si>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</si>
  <si>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</si>
  <si>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</si>
  <si>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</si>
  <si>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</si>
  <si>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</si>
  <si>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</si>
  <si>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</si>
  <si>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</si>
  <si>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</si>
  <si>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</si>
  <si>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</si>
  <si>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</si>
  <si>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</si>
  <si>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</si>
  <si>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</si>
  <si>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</si>
  <si>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</si>
  <si>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</si>
  <si>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</si>
  <si>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</si>
  <si>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</si>
  <si>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</si>
  <si>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</si>
  <si>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</si>
  <si>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</si>
  <si>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</si>
  <si>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</si>
  <si>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</si>
  <si>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</si>
  <si>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</si>
  <si>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</si>
  <si>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</si>
  <si>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</si>
  <si>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</si>
  <si>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</si>
  <si>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</si>
  <si>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</si>
  <si>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</si>
  <si>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</si>
  <si>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</si>
  <si>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</si>
  <si>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</si>
  <si>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</si>
  <si>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</si>
  <si>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</si>
  <si>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</si>
  <si>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</si>
  <si>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</si>
  <si>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</si>
  <si>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</si>
  <si>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</si>
  <si>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</si>
  <si>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</si>
  <si>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</si>
  <si>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</si>
  <si>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</si>
  <si>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</si>
  <si>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</si>
  <si>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</si>
  <si>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</si>
  <si>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</si>
  <si>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</si>
  <si>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</si>
  <si>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</si>
  <si>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</si>
  <si>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</si>
  <si>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</si>
  <si>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</si>
  <si>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</si>
  <si>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</si>
  <si>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</si>
  <si>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</si>
  <si>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</si>
  <si>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</si>
  <si>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</si>
  <si>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</si>
  <si>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</si>
  <si>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</si>
  <si>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</si>
  <si>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</si>
  <si>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</si>
  <si>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</si>
  <si>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</si>
  <si>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</si>
  <si>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</si>
  <si>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</si>
  <si>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</si>
  <si>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</si>
  <si>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</si>
  <si>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</si>
  <si>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</si>
  <si>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</si>
  <si>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</si>
  <si>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</si>
  <si>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</si>
  <si>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</si>
  <si>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</si>
  <si>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</si>
  <si>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</si>
  <si>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</si>
  <si>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</si>
  <si>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</si>
  <si>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</si>
  <si>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</si>
  <si>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</si>
  <si>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</si>
  <si>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</si>
  <si>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</si>
  <si>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</si>
  <si>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</si>
  <si>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</si>
  <si>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</si>
  <si>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</si>
  <si>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</si>
  <si>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</si>
  <si>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</si>
  <si>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</si>
  <si>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</si>
  <si>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</si>
  <si>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</si>
  <si>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</si>
  <si>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</si>
  <si>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</si>
  <si>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</si>
  <si>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</si>
  <si>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</si>
  <si>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</si>
  <si>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</si>
  <si>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</si>
  <si>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</si>
  <si>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</si>
  <si>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</si>
  <si>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</si>
  <si>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</si>
  <si>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</si>
  <si>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</si>
  <si>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</si>
  <si>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</si>
  <si>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</si>
  <si>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</si>
  <si>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</si>
  <si>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</si>
  <si>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</si>
  <si>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</si>
  <si>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</si>
  <si>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</si>
  <si>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</si>
  <si>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</si>
  <si>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</si>
  <si>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</si>
  <si>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</si>
  <si>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</si>
  <si>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</si>
  <si>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</si>
  <si>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</si>
  <si>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</si>
  <si>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</si>
  <si>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</si>
  <si>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</si>
  <si>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</si>
  <si>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</si>
  <si>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</si>
  <si>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</si>
  <si>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</si>
  <si>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</si>
  <si>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</si>
  <si>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</si>
  <si>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</si>
  <si>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</si>
  <si>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</si>
  <si>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</si>
  <si>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</si>
  <si>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</si>
  <si>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</si>
  <si>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</si>
  <si>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</si>
  <si>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</si>
  <si>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</si>
  <si>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</si>
  <si>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</si>
  <si>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</si>
  <si>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</si>
  <si>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</si>
  <si>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</si>
  <si>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</si>
  <si>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</si>
  <si>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</si>
  <si>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</si>
  <si>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</si>
  <si>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</si>
  <si>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</si>
  <si>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</si>
  <si>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</si>
  <si>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</si>
  <si>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</si>
  <si>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</si>
  <si>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</si>
  <si>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</si>
  <si>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</si>
  <si>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</si>
  <si>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</si>
  <si>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</si>
  <si>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</si>
  <si>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</si>
  <si>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</si>
  <si>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</si>
  <si>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</si>
  <si>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</si>
  <si>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</si>
  <si>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</si>
  <si>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</si>
  <si>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</si>
  <si>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</si>
  <si>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</si>
  <si>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</si>
  <si>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</si>
  <si>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</si>
  <si>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</si>
  <si>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</si>
  <si>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</si>
  <si>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</si>
  <si>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</si>
  <si>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</si>
  <si>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</si>
  <si>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</si>
  <si>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</si>
  <si>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</si>
  <si>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</si>
  <si>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</si>
  <si>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</si>
  <si>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</si>
  <si>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</si>
  <si>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</si>
  <si>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</si>
  <si>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</si>
  <si>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</si>
  <si>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</si>
  <si>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</si>
  <si>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</si>
  <si>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</si>
  <si>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</si>
  <si>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</si>
  <si>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</si>
  <si>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</si>
  <si>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</si>
  <si>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</si>
  <si>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</si>
  <si>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</si>
  <si>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</si>
  <si>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</si>
  <si>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</si>
  <si>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</si>
  <si>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</si>
  <si>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</si>
  <si>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</si>
  <si>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</si>
  <si>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</si>
  <si>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</si>
  <si>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</si>
  <si>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</si>
  <si>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</si>
  <si>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</si>
  <si>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</si>
  <si>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</si>
  <si>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</si>
  <si>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</si>
  <si>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</si>
  <si>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</si>
  <si>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</si>
  <si>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</si>
  <si>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</si>
  <si>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</si>
  <si>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</si>
  <si>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</si>
  <si>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</si>
  <si>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</si>
  <si>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</si>
  <si>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</si>
  <si>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</si>
  <si>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</si>
  <si>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</si>
  <si>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</si>
  <si>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</si>
  <si>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</si>
  <si>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</si>
  <si>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</si>
  <si>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</si>
  <si>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</si>
  <si>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</si>
  <si>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</si>
  <si>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</si>
  <si>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</si>
  <si>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</si>
  <si>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</si>
  <si>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</si>
  <si>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</si>
  <si>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</si>
  <si>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</si>
  <si>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</si>
  <si>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</si>
  <si>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</si>
  <si>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</si>
  <si>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</si>
  <si>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</si>
  <si>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</si>
  <si>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</si>
  <si>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</si>
  <si>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</si>
  <si>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</si>
  <si>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</si>
  <si>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</si>
  <si>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</si>
  <si>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</si>
  <si>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</si>
  <si>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</si>
  <si>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</si>
  <si>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</si>
  <si>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</si>
  <si>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</si>
  <si>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</si>
  <si>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</si>
  <si>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</si>
  <si>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</si>
  <si>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</si>
  <si>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</si>
  <si>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</si>
  <si>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</si>
  <si>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</si>
  <si>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</si>
  <si>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</si>
  <si>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</si>
  <si>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</si>
  <si>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</si>
  <si>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</si>
  <si>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</si>
  <si>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</si>
  <si>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</si>
  <si>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</si>
  <si>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</si>
  <si>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</si>
  <si>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</si>
  <si>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</si>
  <si>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</si>
  <si>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</si>
  <si>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</si>
  <si>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</si>
  <si>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</si>
  <si>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</si>
  <si>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</si>
  <si>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</si>
  <si>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</si>
  <si>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</si>
  <si>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</si>
  <si>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</si>
  <si>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</si>
  <si>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</si>
  <si>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</si>
  <si>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</si>
  <si>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</si>
  <si>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</si>
  <si>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</si>
  <si>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</si>
  <si>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</si>
  <si>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</si>
  <si>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</si>
  <si>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</si>
  <si>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</si>
  <si>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</si>
  <si>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</si>
  <si>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</si>
  <si>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</si>
  <si>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</si>
  <si>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</si>
  <si>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</si>
  <si>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</si>
  <si>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</si>
  <si>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</si>
  <si>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</si>
  <si>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</si>
  <si>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</si>
  <si>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</si>
  <si>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</si>
  <si>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</si>
  <si>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</si>
  <si>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</si>
  <si>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</si>
  <si>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</si>
  <si>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</si>
  <si>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</si>
  <si>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</si>
  <si>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</si>
  <si>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</si>
  <si>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</si>
  <si>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</si>
  <si>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</si>
  <si>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</si>
  <si>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</si>
  <si>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</si>
  <si>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</si>
  <si>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</si>
  <si>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</si>
  <si>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</si>
  <si>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</si>
  <si>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</si>
  <si>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</si>
  <si>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</si>
  <si>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</si>
  <si>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</si>
  <si>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</si>
  <si>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</si>
  <si>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</si>
  <si>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</si>
  <si>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</si>
  <si>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</si>
  <si>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</si>
  <si>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</si>
  <si>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</si>
  <si>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</si>
  <si>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</si>
  <si>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</si>
  <si>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</si>
  <si>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</si>
  <si>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</si>
  <si>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</si>
  <si>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</si>
  <si>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</si>
  <si>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</si>
  <si>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</si>
  <si>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</si>
  <si>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</si>
  <si>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</si>
  <si>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</si>
  <si>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</si>
  <si>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</si>
  <si>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</si>
  <si>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</si>
  <si>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</si>
  <si>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</si>
  <si>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</si>
  <si>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</si>
  <si>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</si>
  <si>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</si>
  <si>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</si>
  <si>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</si>
  <si>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</si>
  <si>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</si>
  <si>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</si>
  <si>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</si>
  <si>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</si>
  <si>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</si>
  <si>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</si>
  <si>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</si>
  <si>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</si>
  <si>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</si>
  <si>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</si>
  <si>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</si>
  <si>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</si>
  <si>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</si>
  <si>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</si>
  <si>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</si>
  <si>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</si>
  <si>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</si>
  <si>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</si>
  <si>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</si>
  <si>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</si>
  <si>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</si>
  <si>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</si>
  <si>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</si>
  <si>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</si>
  <si>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</si>
  <si>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</si>
  <si>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</si>
  <si>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</si>
  <si>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</si>
  <si>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</si>
  <si>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</si>
  <si>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</si>
  <si>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</si>
  <si>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</si>
  <si>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</si>
  <si>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</si>
  <si>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</si>
  <si>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</si>
  <si>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</si>
  <si>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</si>
  <si>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</si>
  <si>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</si>
  <si>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</si>
  <si>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</si>
  <si>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</si>
  <si>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</si>
  <si>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</si>
  <si>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</si>
  <si>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</si>
  <si>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</si>
  <si>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</si>
  <si>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</si>
  <si>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</si>
  <si>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</si>
  <si>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</si>
  <si>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</si>
  <si>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</si>
  <si>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</si>
  <si>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</si>
  <si>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</si>
  <si>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</si>
  <si>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</si>
  <si>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</si>
  <si>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</si>
  <si>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</si>
  <si>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</si>
  <si>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</si>
  <si>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</si>
  <si>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</si>
  <si>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</si>
  <si>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</si>
  <si>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</si>
  <si>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</si>
  <si>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</si>
  <si>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</si>
  <si>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</si>
  <si>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</si>
  <si>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</si>
  <si>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</si>
  <si>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</si>
  <si>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</si>
  <si>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</si>
  <si>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</si>
  <si>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</si>
  <si>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</si>
  <si>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</si>
  <si>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</si>
  <si>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</si>
  <si>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</si>
  <si>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</si>
  <si>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</si>
  <si>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</si>
  <si>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</si>
  <si>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</si>
  <si>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</si>
  <si>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</si>
  <si>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</si>
  <si>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</si>
  <si>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</si>
  <si>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</si>
  <si>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</si>
  <si>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</si>
  <si>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</si>
  <si>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</si>
  <si>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</si>
  <si>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</si>
  <si>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</si>
  <si>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</si>
  <si>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</si>
  <si>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</si>
  <si>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</si>
  <si>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</si>
  <si>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</si>
  <si>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</si>
  <si>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</si>
  <si>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</si>
  <si>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</si>
  <si>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</si>
  <si>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</si>
  <si>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</si>
  <si>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</si>
  <si>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</si>
  <si>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</si>
  <si>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</si>
  <si>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</si>
  <si>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</si>
  <si>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</si>
  <si>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</si>
  <si>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</si>
  <si>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</si>
  <si>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</si>
  <si>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</si>
  <si>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</si>
  <si>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</si>
  <si>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</si>
  <si>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</si>
  <si>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</si>
  <si>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</si>
  <si>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</si>
  <si>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</si>
  <si>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</si>
  <si>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</si>
  <si>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</si>
  <si>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</si>
  <si>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</si>
  <si>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</si>
  <si>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</si>
  <si>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</si>
  <si>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</si>
  <si>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</si>
  <si>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</si>
  <si>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</si>
  <si>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</si>
  <si>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</si>
  <si>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</si>
  <si>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</si>
  <si>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</si>
  <si>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</si>
  <si>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</si>
  <si>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</si>
  <si>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</si>
  <si>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</si>
  <si>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</si>
  <si>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</si>
  <si>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</si>
  <si>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</si>
  <si>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</si>
  <si>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</si>
  <si>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</si>
  <si>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</si>
  <si>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</si>
  <si>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</si>
  <si>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</si>
  <si>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</si>
  <si>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</si>
  <si>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</si>
  <si>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</si>
  <si>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</si>
  <si>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</si>
  <si>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</si>
  <si>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</si>
  <si>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</si>
  <si>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</si>
  <si>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</si>
  <si>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</si>
  <si>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</si>
  <si>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</si>
  <si>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</si>
  <si>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</si>
  <si>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</si>
  <si>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</si>
  <si>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</si>
  <si>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</si>
  <si>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</si>
  <si>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</si>
  <si>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</si>
  <si>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</si>
  <si>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</si>
  <si>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</si>
  <si>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</si>
  <si>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</si>
  <si>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</si>
  <si>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</si>
  <si>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</si>
  <si>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</si>
  <si>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</si>
  <si>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</si>
  <si>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</si>
  <si>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</si>
  <si>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</si>
  <si>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</si>
  <si>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</si>
  <si>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</si>
  <si>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</si>
  <si>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</si>
  <si>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</si>
  <si>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</si>
  <si>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</si>
  <si>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</si>
  <si>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</si>
  <si>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</si>
  <si>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</si>
  <si>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</si>
  <si>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</si>
  <si>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</si>
  <si>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</si>
  <si>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</si>
  <si>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</si>
  <si>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</si>
  <si>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</si>
  <si>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</si>
  <si>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</si>
  <si>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</si>
  <si>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</si>
  <si>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</si>
  <si>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</si>
  <si>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</si>
  <si>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</si>
  <si>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</si>
  <si>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</si>
  <si>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</si>
  <si>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</si>
  <si>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</si>
  <si>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</si>
  <si>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</si>
  <si>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</si>
  <si>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</si>
  <si>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</si>
  <si>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</si>
  <si>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</si>
  <si>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</si>
  <si>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</si>
  <si>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</si>
  <si>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</si>
  <si>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</si>
  <si>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</si>
  <si>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</si>
  <si>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</si>
  <si>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</si>
  <si>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</si>
  <si>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</si>
  <si>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</si>
  <si>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</si>
  <si>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</si>
  <si>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</si>
  <si>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</si>
  <si>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</si>
  <si>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</si>
  <si>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</si>
  <si>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</si>
  <si>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</si>
  <si>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</si>
  <si>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</si>
  <si>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</si>
  <si>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</si>
  <si>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</si>
  <si>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</si>
  <si>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</si>
  <si>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</si>
  <si>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</si>
  <si>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</si>
  <si>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</si>
  <si>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</si>
  <si>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</si>
  <si>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</si>
  <si>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</si>
  <si>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</si>
  <si>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</si>
  <si>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</si>
  <si>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</si>
  <si>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</si>
  <si>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</si>
  <si>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</si>
  <si>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</si>
  <si>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</si>
  <si>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</si>
  <si>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</si>
  <si>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</si>
  <si>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</si>
  <si>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</si>
  <si>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</si>
  <si>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</si>
  <si>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</si>
  <si>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</si>
  <si>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</si>
  <si>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</si>
  <si>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</si>
  <si>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</si>
  <si>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</si>
  <si>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</si>
  <si>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</si>
  <si>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</si>
  <si>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</si>
  <si>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</si>
  <si>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</si>
  <si>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</si>
  <si>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</si>
  <si>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</si>
  <si>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</si>
  <si>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</si>
  <si>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</si>
  <si>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</si>
  <si>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</si>
  <si>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</si>
  <si>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</si>
  <si>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</si>
  <si>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</si>
  <si>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</si>
  <si>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</si>
  <si>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</si>
  <si>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</si>
  <si>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</si>
  <si>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</si>
  <si>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</si>
  <si>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</si>
  <si>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</si>
  <si>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</si>
  <si>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</si>
  <si>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</si>
  <si>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</si>
  <si>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</si>
  <si>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</si>
  <si>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</si>
  <si>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</si>
  <si>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</si>
  <si>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</si>
  <si>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</si>
  <si>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</si>
  <si>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</si>
  <si>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</si>
  <si>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</si>
  <si>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</si>
  <si>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</si>
  <si>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</si>
  <si>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</si>
  <si>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</si>
  <si>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</si>
  <si>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</si>
  <si>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</si>
  <si>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</si>
  <si>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</si>
  <si>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</si>
  <si>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</si>
  <si>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</si>
  <si>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</si>
  <si>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</si>
  <si>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</si>
  <si>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</si>
  <si>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</si>
  <si>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</si>
  <si>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</si>
  <si>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</si>
  <si>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</si>
  <si>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</si>
  <si>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</si>
  <si>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</si>
  <si>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</si>
  <si>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</si>
  <si>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</si>
  <si>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</si>
  <si>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</si>
  <si>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</si>
  <si>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</si>
  <si>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</si>
  <si>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</si>
  <si>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</si>
  <si>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</si>
  <si>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</si>
  <si>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</si>
  <si>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</si>
  <si>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</si>
  <si>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</si>
  <si>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</si>
  <si>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</si>
  <si>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</si>
  <si>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</si>
  <si>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</si>
  <si>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</si>
  <si>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</si>
  <si>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</si>
  <si>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</si>
  <si>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</si>
  <si>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</si>
  <si>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</si>
  <si>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</si>
  <si>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</si>
  <si>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</si>
  <si>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</si>
  <si>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</si>
  <si>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</si>
  <si>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</si>
  <si>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</si>
  <si>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</si>
  <si>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</si>
  <si>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</si>
  <si>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</si>
  <si>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</si>
  <si>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</si>
  <si>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</si>
  <si>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</si>
  <si>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</si>
  <si>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</si>
  <si>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</si>
  <si>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</si>
  <si>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</si>
  <si>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</si>
  <si>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</si>
  <si>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</si>
  <si>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</si>
  <si>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</si>
  <si>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</si>
  <si>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</si>
  <si>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</si>
  <si>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</si>
  <si>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</si>
  <si>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</si>
  <si>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</si>
  <si>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</si>
  <si>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</si>
  <si>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</si>
  <si>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</si>
  <si>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</si>
  <si>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</si>
  <si>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</si>
  <si>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</si>
  <si>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</si>
  <si>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</si>
  <si>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</si>
  <si>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</si>
  <si>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</si>
  <si>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</si>
  <si>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</si>
  <si>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</si>
  <si>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</si>
  <si>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</si>
  <si>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</si>
  <si>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</si>
  <si>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</si>
  <si>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</si>
  <si>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</si>
  <si>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</si>
  <si>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</si>
  <si>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</si>
  <si>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</si>
  <si>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</si>
  <si>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</si>
  <si>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</si>
  <si>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</si>
  <si>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</si>
  <si>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</si>
  <si>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</si>
  <si>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</si>
  <si>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</si>
  <si>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</si>
  <si>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</si>
  <si>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</si>
  <si>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</si>
  <si>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</si>
  <si>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</si>
  <si>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</si>
  <si>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</si>
  <si>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</si>
  <si>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</si>
  <si>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</si>
  <si>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</si>
  <si>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</si>
  <si>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</si>
  <si>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</si>
  <si>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</si>
  <si>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</si>
  <si>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</si>
  <si>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</si>
  <si>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</si>
  <si>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</si>
  <si>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</si>
  <si>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</si>
  <si>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</si>
  <si>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</si>
  <si>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</si>
  <si>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</si>
  <si>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</si>
  <si>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</si>
  <si>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</si>
  <si>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</si>
  <si>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</si>
  <si>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</si>
  <si>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</si>
  <si>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</si>
  <si>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</si>
  <si>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</si>
  <si>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</si>
  <si>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</si>
  <si>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</si>
  <si>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</si>
  <si>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</si>
  <si>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</si>
  <si>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</si>
  <si>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</si>
  <si>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</si>
  <si>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</si>
  <si>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</si>
  <si>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</si>
  <si>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</si>
  <si>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</si>
  <si>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</si>
  <si>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</si>
  <si>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</si>
  <si>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</si>
  <si>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</si>
  <si>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</si>
  <si>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</si>
  <si>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</si>
  <si>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</si>
  <si>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</si>
  <si>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</si>
  <si>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</si>
  <si>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</si>
  <si>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</si>
  <si>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</si>
  <si>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</si>
  <si>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</si>
  <si>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</si>
  <si>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</si>
  <si>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</si>
  <si>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</si>
  <si>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</si>
  <si>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</si>
  <si>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</si>
  <si>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</si>
  <si>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</si>
  <si>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</si>
  <si>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</si>
  <si>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</si>
  <si>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</si>
  <si>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</si>
  <si>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</si>
  <si>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</si>
  <si>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</si>
  <si>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</si>
  <si>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</si>
  <si>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</si>
  <si>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</si>
  <si>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</si>
  <si>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</si>
  <si>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</si>
  <si>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</si>
  <si>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</si>
  <si>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</si>
  <si>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</si>
  <si>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</si>
  <si>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</si>
  <si>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</si>
  <si>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</si>
  <si>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</si>
  <si>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</si>
  <si>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</si>
  <si>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</si>
  <si>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</si>
  <si>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</si>
  <si>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</si>
  <si>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</si>
  <si>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</si>
  <si>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</si>
  <si>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</si>
  <si>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</si>
  <si>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</si>
  <si>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</si>
  <si>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</si>
  <si>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</si>
  <si>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</si>
  <si>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</si>
  <si>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</si>
  <si>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</si>
  <si>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</si>
  <si>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</si>
  <si>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</si>
  <si>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</si>
  <si>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</si>
  <si>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</si>
  <si>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</si>
  <si>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</si>
  <si>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</si>
  <si>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</si>
  <si>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</si>
  <si>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</si>
  <si>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</si>
  <si>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</si>
  <si>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</si>
  <si>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</si>
  <si>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</si>
  <si>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</si>
  <si>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</si>
  <si>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</si>
  <si>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</si>
  <si>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</si>
  <si>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</si>
  <si>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</si>
  <si>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</si>
  <si>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</si>
  <si>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</si>
  <si>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</si>
  <si>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</si>
  <si>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</si>
  <si>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</si>
  <si>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</si>
  <si>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</si>
  <si>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</si>
  <si>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</si>
  <si>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</si>
  <si>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</si>
  <si>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</si>
  <si>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</si>
  <si>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</si>
  <si>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</si>
  <si>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</si>
  <si>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</si>
  <si>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</si>
  <si>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</si>
  <si>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</si>
  <si>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</si>
  <si>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</si>
  <si>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</si>
  <si>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</si>
  <si>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</si>
  <si>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</si>
  <si>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</si>
  <si>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</si>
  <si>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</si>
  <si>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</si>
  <si>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</si>
  <si>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</si>
  <si>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</si>
  <si>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</si>
  <si>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</si>
  <si>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</si>
  <si>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</si>
  <si>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</si>
  <si>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</si>
  <si>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</si>
  <si>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</si>
  <si>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</si>
  <si>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</si>
  <si>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</si>
  <si>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</si>
  <si>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</si>
  <si>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</si>
  <si>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</si>
  <si>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</si>
  <si>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</si>
  <si>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</si>
  <si>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</si>
  <si>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</si>
  <si>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</si>
  <si>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</si>
  <si>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</si>
  <si>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</si>
  <si>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</si>
  <si>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</si>
  <si>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</si>
  <si>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</si>
  <si>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</si>
  <si>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</si>
  <si>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</si>
  <si>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</si>
  <si>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</si>
  <si>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</si>
  <si>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</si>
  <si>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</si>
  <si>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</si>
  <si>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</si>
  <si>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</si>
  <si>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</si>
  <si>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</si>
  <si>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</si>
  <si>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</si>
  <si>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</si>
  <si>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</si>
  <si>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</si>
  <si>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</si>
  <si>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</si>
  <si>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</si>
  <si>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</si>
  <si>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</si>
  <si>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</si>
  <si>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</si>
  <si>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</si>
  <si>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</si>
  <si>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</si>
  <si>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</si>
  <si>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</si>
  <si>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</si>
  <si>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</si>
  <si>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</si>
  <si>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</si>
  <si>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</si>
  <si>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</si>
  <si>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</si>
  <si>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</si>
  <si>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</si>
  <si>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</si>
  <si>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</si>
  <si>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</si>
  <si>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</si>
  <si>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</si>
  <si>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</si>
  <si>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</si>
  <si>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</si>
  <si>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</si>
  <si>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</si>
  <si>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</si>
  <si>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</si>
  <si>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</si>
  <si>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</si>
  <si>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</si>
  <si>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</si>
  <si>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</si>
  <si>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</si>
  <si>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</si>
  <si>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</si>
  <si>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</si>
  <si>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</si>
  <si>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</si>
  <si>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</si>
  <si>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</si>
  <si>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</si>
  <si>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</si>
  <si>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</si>
  <si>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</si>
  <si>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</si>
  <si>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</si>
  <si>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</si>
  <si>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</si>
  <si>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</si>
  <si>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</si>
  <si>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</si>
  <si>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</si>
  <si>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</si>
  <si>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</si>
  <si>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</si>
  <si>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</si>
  <si>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</si>
  <si>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</si>
  <si>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</si>
  <si>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</si>
  <si>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</si>
  <si>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</si>
  <si>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</si>
  <si>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</si>
  <si>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</si>
  <si>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</si>
  <si>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</si>
  <si>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</si>
  <si>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</si>
  <si>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</si>
  <si>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</si>
  <si>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</si>
  <si>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</si>
  <si>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</si>
  <si>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</si>
  <si>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</si>
  <si>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</si>
  <si>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</si>
  <si>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</si>
  <si>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</si>
  <si>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</si>
  <si>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</si>
  <si>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</si>
  <si>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</si>
  <si>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</si>
  <si>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</si>
  <si>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</si>
  <si>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</si>
  <si>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</si>
  <si>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</si>
  <si>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</si>
  <si>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</si>
  <si>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</si>
  <si>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</si>
  <si>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</si>
  <si>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</si>
  <si>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</si>
  <si>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</si>
  <si>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</si>
  <si>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</si>
  <si>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</si>
  <si>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</si>
  <si>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</si>
  <si>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</si>
  <si>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</si>
  <si>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</si>
  <si>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</si>
  <si>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</si>
  <si>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</si>
  <si>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</si>
  <si>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</si>
  <si>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</si>
  <si>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</si>
  <si>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</si>
  <si>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</si>
  <si>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</si>
  <si>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</si>
  <si>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</si>
  <si>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</si>
  <si>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</si>
  <si>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</si>
  <si>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</si>
  <si>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</si>
  <si>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</si>
  <si>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</si>
  <si>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</si>
  <si>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</si>
  <si>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</si>
  <si>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</si>
  <si>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</si>
  <si>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</si>
  <si>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</si>
  <si>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</si>
  <si>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</si>
  <si>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</si>
  <si>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</si>
  <si>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</si>
  <si>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</si>
  <si>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</si>
  <si>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</si>
  <si>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</si>
  <si>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</si>
  <si>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</si>
  <si>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</si>
  <si>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</si>
  <si>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</si>
  <si>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</si>
  <si>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</si>
  <si>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</si>
  <si>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</si>
  <si>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</si>
  <si>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</si>
  <si>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</si>
  <si>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</si>
  <si>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</si>
  <si>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</si>
  <si>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</si>
  <si>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</si>
  <si>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</si>
  <si>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</si>
  <si>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</si>
  <si>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</si>
  <si>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</si>
  <si>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</si>
  <si>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</si>
  <si>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</si>
  <si>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</si>
  <si>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</si>
  <si>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</si>
  <si>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</si>
  <si>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</si>
  <si>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</si>
  <si>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</si>
  <si>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</si>
  <si>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</si>
  <si>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</si>
  <si>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</si>
  <si>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</si>
  <si>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</si>
  <si>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</si>
  <si>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</si>
  <si>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</si>
  <si>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</si>
  <si>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</si>
  <si>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</si>
  <si>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</si>
  <si>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</si>
  <si>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</si>
  <si>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</si>
  <si>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</si>
  <si>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</si>
  <si>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</si>
  <si>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</si>
  <si>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</si>
  <si>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</si>
  <si>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</si>
  <si>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</si>
  <si>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</si>
  <si>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</si>
  <si>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</si>
  <si>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</si>
  <si>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</si>
  <si>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</si>
  <si>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</si>
  <si>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</si>
  <si>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</si>
  <si>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</si>
  <si>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</si>
  <si>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</si>
  <si>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</si>
  <si>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</si>
  <si>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</si>
  <si>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</si>
  <si>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</si>
  <si>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</si>
  <si>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</si>
  <si>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</si>
  <si>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</si>
  <si>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</si>
  <si>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</si>
  <si>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</si>
  <si>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</si>
  <si>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</si>
  <si>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</si>
  <si>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</si>
  <si>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</si>
  <si>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</si>
  <si>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</si>
  <si>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</si>
  <si>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</si>
  <si>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</si>
  <si>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</si>
  <si>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</si>
  <si>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</si>
  <si>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</si>
  <si>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</si>
  <si>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</si>
  <si>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</si>
  <si>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</si>
  <si>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</si>
  <si>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</si>
  <si>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</si>
  <si>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</si>
  <si>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</si>
  <si>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</si>
  <si>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</si>
  <si>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</si>
  <si>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</si>
  <si>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</si>
  <si>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</si>
  <si>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</si>
  <si>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</si>
  <si>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</si>
  <si>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</si>
  <si>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</si>
  <si>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</si>
  <si>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</si>
  <si>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</si>
  <si>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</si>
  <si>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</si>
  <si>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</si>
  <si>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</si>
  <si>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</si>
  <si>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</si>
  <si>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</si>
  <si>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</si>
  <si>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</si>
  <si>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</si>
  <si>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</si>
  <si>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</si>
  <si>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</si>
  <si>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</si>
  <si>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</si>
  <si>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</si>
  <si>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</si>
  <si>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</si>
  <si>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</si>
  <si>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</si>
  <si>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</si>
  <si>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</si>
  <si>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</si>
  <si>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</si>
  <si>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</si>
  <si>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</si>
  <si>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</si>
  <si>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</si>
  <si>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</si>
  <si>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</si>
  <si>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</si>
  <si>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</si>
  <si>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</si>
  <si>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</si>
  <si>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</si>
  <si>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</si>
  <si>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</si>
  <si>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</si>
  <si>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</si>
  <si>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</si>
  <si>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</si>
  <si>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</si>
  <si>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</si>
  <si>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</si>
  <si>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</si>
  <si>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</si>
  <si>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</si>
  <si>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</si>
  <si>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</si>
  <si>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</si>
  <si>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</si>
  <si>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</si>
  <si>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</si>
  <si>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</si>
  <si>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</si>
  <si>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</si>
  <si>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</si>
  <si>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</si>
  <si>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</si>
  <si>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</si>
  <si>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</si>
  <si>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</si>
  <si>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</si>
  <si>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</si>
  <si>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</si>
  <si>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</si>
  <si>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</si>
  <si>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</si>
  <si>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</si>
  <si>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</si>
  <si>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</si>
  <si>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</si>
  <si>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</si>
  <si>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</si>
  <si>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</si>
  <si>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</si>
  <si>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</si>
  <si>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</si>
  <si>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</si>
  <si>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</si>
  <si>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</si>
  <si>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</si>
  <si>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</si>
  <si>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</si>
  <si>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</si>
  <si>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</si>
  <si>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</si>
  <si>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</si>
  <si>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</si>
  <si>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</si>
  <si>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</si>
  <si>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</si>
  <si>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</si>
  <si>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</si>
  <si>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</si>
  <si>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</si>
  <si>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</si>
  <si>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</si>
  <si>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</si>
  <si>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</si>
  <si>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</si>
  <si>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</si>
  <si>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</si>
  <si>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</si>
  <si>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</si>
  <si>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</si>
  <si>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</si>
  <si>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</si>
  <si>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</si>
  <si>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</si>
  <si>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</si>
  <si>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</si>
  <si>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</si>
  <si>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</si>
  <si>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</si>
  <si>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</si>
  <si>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</si>
  <si>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</si>
  <si>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</si>
  <si>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</si>
  <si>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</si>
  <si>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</si>
  <si>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</si>
  <si>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</si>
  <si>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</si>
  <si>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</si>
  <si>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</si>
  <si>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</si>
  <si>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</si>
  <si>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</si>
  <si>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</si>
  <si>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</si>
  <si>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</si>
  <si>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</si>
  <si>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</si>
  <si>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</si>
  <si>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</si>
  <si>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</si>
  <si>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</si>
  <si>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</si>
  <si>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</si>
  <si>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</si>
  <si>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</si>
  <si>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</si>
  <si>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</si>
  <si>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</si>
  <si>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</si>
  <si>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</si>
  <si>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</si>
  <si>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</si>
  <si>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</si>
  <si>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</si>
  <si>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</si>
  <si>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</si>
  <si>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</si>
  <si>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</si>
  <si>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</si>
  <si>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</si>
  <si>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</si>
  <si>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</si>
  <si>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</si>
  <si>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</si>
  <si>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</si>
  <si>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</si>
  <si>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</si>
  <si>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</si>
  <si>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</si>
  <si>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</si>
  <si>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</si>
  <si>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</si>
  <si>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</si>
  <si>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</si>
  <si>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</si>
  <si>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</si>
  <si>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</si>
  <si>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</si>
  <si>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</si>
  <si>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</si>
  <si>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</si>
  <si>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</si>
  <si>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</si>
  <si>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</si>
  <si>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</si>
  <si>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</si>
  <si>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</si>
  <si>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</si>
  <si>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</si>
  <si>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</si>
  <si>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</si>
  <si>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</si>
  <si>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</si>
  <si>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</si>
  <si>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</si>
  <si>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</si>
  <si>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</si>
  <si>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</si>
  <si>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</si>
  <si>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</si>
  <si>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</si>
  <si>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</si>
  <si>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</si>
  <si>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</si>
  <si>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</si>
  <si>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</si>
  <si>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</si>
  <si>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</si>
  <si>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</si>
  <si>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</si>
  <si>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</si>
  <si>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</si>
  <si>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</si>
  <si>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</si>
  <si>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</si>
  <si>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</si>
  <si>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</si>
  <si>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</si>
  <si>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</si>
  <si>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</si>
  <si>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</si>
  <si>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</si>
  <si>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</si>
  <si>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</si>
  <si>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</si>
  <si>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</si>
  <si>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</si>
  <si>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</si>
  <si>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</si>
  <si>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</si>
  <si>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</si>
  <si>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</si>
  <si>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</si>
  <si>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</si>
  <si>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</si>
  <si>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</si>
  <si>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</si>
  <si>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</si>
  <si>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</si>
  <si>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</si>
  <si>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</si>
  <si>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</si>
  <si>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</si>
  <si>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</si>
  <si>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</si>
  <si>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</si>
  <si>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</si>
  <si>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</si>
  <si>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</si>
  <si>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</si>
  <si>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</si>
  <si>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</si>
  <si>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</si>
  <si>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</si>
  <si>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</si>
  <si>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</si>
  <si>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</si>
  <si>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</si>
  <si>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</si>
  <si>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</si>
  <si>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</si>
  <si>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</si>
  <si>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</si>
  <si>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</si>
  <si>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</si>
  <si>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</si>
  <si>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</si>
  <si>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</si>
  <si>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</si>
  <si>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</si>
  <si>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</si>
  <si>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</si>
  <si>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</si>
  <si>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</si>
  <si>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</si>
  <si>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</si>
  <si>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</si>
  <si>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</si>
  <si>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</si>
  <si>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</si>
  <si>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</si>
  <si>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</si>
  <si>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</si>
  <si>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</si>
  <si>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</si>
  <si>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</si>
  <si>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</si>
  <si>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</si>
  <si>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</si>
  <si>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</si>
  <si>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</si>
  <si>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</si>
  <si>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</si>
  <si>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</si>
  <si>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</si>
  <si>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</si>
  <si>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</si>
  <si>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</si>
  <si>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</si>
  <si>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</si>
  <si>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</si>
  <si>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</si>
  <si>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</si>
  <si>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</si>
  <si>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</si>
  <si>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</si>
  <si>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</si>
  <si>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</si>
  <si>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</si>
  <si>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</si>
  <si>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</si>
  <si>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</si>
  <si>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</si>
  <si>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</si>
  <si>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</si>
  <si>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</si>
  <si>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</si>
  <si>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</si>
  <si>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</si>
  <si>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</si>
  <si>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</si>
  <si>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</si>
  <si>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</si>
  <si>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</si>
  <si>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</si>
  <si>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</si>
  <si>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</si>
  <si>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</si>
  <si>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</si>
  <si>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</si>
  <si>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</si>
  <si>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</si>
  <si>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</si>
  <si>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</si>
  <si>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</si>
  <si>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</si>
  <si>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</si>
  <si>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</si>
  <si>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</si>
  <si>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</si>
  <si>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</si>
  <si>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</si>
  <si>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</si>
  <si>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</si>
  <si>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</si>
  <si>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</si>
  <si>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</si>
  <si>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</si>
  <si>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</si>
  <si>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</si>
  <si>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</si>
  <si>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</si>
  <si>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</si>
  <si>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</si>
  <si>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</si>
  <si>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</si>
  <si>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</si>
  <si>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</si>
  <si>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</si>
  <si>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</si>
  <si>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</si>
  <si>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</si>
  <si>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</si>
  <si>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</si>
  <si>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</si>
  <si>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</si>
  <si>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</si>
  <si>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</si>
  <si>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</si>
  <si>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</si>
  <si>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</si>
  <si>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</si>
  <si>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</si>
  <si>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</si>
  <si>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</si>
  <si>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</si>
  <si>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</si>
  <si>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</si>
  <si>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</si>
  <si>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</si>
  <si>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</si>
  <si>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</si>
  <si>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</si>
  <si>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</si>
  <si>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</si>
  <si>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</si>
  <si>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</si>
  <si>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</si>
  <si>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</si>
  <si>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</si>
  <si>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</si>
  <si>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</si>
  <si>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</si>
  <si>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</si>
  <si>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</si>
  <si>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</si>
  <si>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</si>
  <si>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</si>
  <si>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</si>
  <si>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</si>
  <si>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</si>
  <si>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</si>
  <si>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</si>
  <si>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</si>
  <si>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</si>
  <si>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</si>
  <si>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</si>
  <si>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</si>
  <si>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</si>
  <si>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</si>
  <si>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</si>
  <si>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</si>
  <si>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</si>
  <si>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</si>
  <si>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</si>
  <si>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</si>
  <si>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</si>
  <si>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</si>
  <si>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</si>
  <si>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</si>
  <si>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</si>
  <si>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</si>
  <si>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</si>
  <si>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</si>
  <si>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</si>
  <si>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</si>
  <si>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</si>
  <si>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</si>
  <si>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</si>
  <si>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</si>
  <si>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</si>
  <si>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</si>
  <si>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</si>
  <si>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</si>
  <si>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</si>
  <si>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</si>
  <si>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</si>
  <si>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</si>
  <si>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</si>
  <si>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</si>
  <si>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</si>
  <si>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</si>
  <si>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</si>
  <si>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</si>
  <si>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</si>
  <si>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</si>
  <si>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</si>
  <si>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</si>
  <si>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</si>
  <si>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</si>
  <si>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</si>
  <si>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</si>
  <si>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</si>
  <si>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</si>
  <si>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</si>
  <si>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</si>
  <si>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</si>
  <si>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</si>
  <si>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</si>
  <si>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</si>
  <si>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</si>
  <si>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</si>
  <si>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</si>
  <si>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</si>
  <si>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</si>
  <si>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</si>
  <si>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</si>
  <si>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</si>
  <si>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</si>
  <si>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</si>
  <si>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</si>
  <si>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</si>
  <si>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</si>
  <si>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</si>
  <si>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</si>
  <si>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</si>
  <si>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</si>
  <si>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</si>
  <si>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</si>
  <si>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</si>
  <si>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</si>
  <si>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</si>
  <si>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</si>
  <si>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</si>
  <si>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</si>
  <si>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</si>
  <si>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</si>
  <si>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</si>
  <si>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</si>
  <si>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</si>
  <si>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</si>
  <si>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</si>
  <si>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</si>
  <si>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</si>
  <si>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</si>
  <si>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</si>
  <si>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</si>
  <si>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</si>
  <si>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</si>
  <si>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</si>
  <si>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</si>
  <si>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</si>
  <si>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</si>
  <si>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</si>
  <si>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</si>
  <si>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</si>
  <si>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</si>
  <si>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</si>
  <si>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</si>
  <si>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</si>
  <si>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</si>
  <si>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</si>
  <si>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</si>
  <si>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</si>
  <si>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</si>
  <si>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</si>
  <si>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</si>
  <si>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</si>
  <si>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</si>
  <si>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</si>
  <si>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</si>
  <si>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</si>
  <si>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</si>
  <si>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</si>
  <si>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</si>
  <si>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</si>
  <si>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</si>
  <si>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</si>
  <si>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</si>
  <si>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</si>
  <si>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</si>
  <si>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</si>
  <si>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</si>
  <si>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</si>
  <si>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</si>
  <si>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</si>
  <si>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</si>
  <si>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</si>
  <si>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</si>
  <si>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</si>
  <si>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</si>
  <si>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</si>
  <si>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</si>
  <si>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</si>
  <si>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</si>
  <si>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</si>
  <si>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</si>
  <si>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</si>
  <si>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</si>
  <si>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</si>
  <si>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</si>
  <si>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</si>
  <si>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</si>
  <si>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</si>
  <si>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</si>
  <si>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</si>
  <si>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</si>
  <si>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</si>
  <si>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</si>
  <si>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</si>
  <si>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</si>
  <si>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</si>
  <si>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</si>
  <si>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</si>
  <si>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</si>
  <si>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</si>
  <si>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</si>
  <si>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</si>
  <si>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</si>
  <si>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</si>
  <si>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</si>
  <si>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</si>
  <si>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</si>
  <si>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</si>
  <si>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</si>
  <si>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</si>
  <si>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</si>
  <si>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</si>
  <si>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</si>
  <si>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</si>
  <si>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</si>
  <si>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</si>
  <si>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</si>
  <si>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</si>
  <si>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</si>
  <si>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</si>
  <si>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</si>
  <si>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</si>
  <si>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</si>
  <si>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</si>
  <si>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</si>
  <si>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</si>
  <si>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</si>
  <si>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</si>
  <si>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</si>
  <si>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</si>
  <si>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</si>
  <si>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</si>
  <si>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</si>
  <si>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</si>
  <si>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</si>
  <si>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</si>
  <si>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</si>
  <si>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</si>
  <si>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</si>
  <si>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</si>
  <si>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</si>
  <si>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</si>
  <si>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</si>
  <si>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</si>
  <si>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</si>
  <si>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</si>
  <si>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</si>
  <si>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</si>
  <si>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</si>
  <si>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</si>
  <si>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</si>
  <si>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</si>
  <si>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</si>
  <si>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</si>
  <si>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</si>
  <si>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</si>
  <si>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</si>
  <si>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</si>
  <si>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</si>
  <si>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</si>
  <si>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</si>
  <si>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</si>
  <si>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</si>
  <si>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</si>
  <si>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</si>
  <si>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</si>
  <si>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</si>
  <si>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</si>
  <si>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</si>
  <si>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</si>
  <si>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</si>
  <si>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</si>
  <si>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</si>
  <si>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</si>
  <si>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</si>
  <si>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</si>
  <si>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</si>
  <si>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</si>
  <si>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</si>
  <si>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</si>
  <si>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</si>
  <si>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</si>
  <si>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</si>
  <si>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</si>
  <si>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</si>
  <si>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</si>
  <si>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</si>
  <si>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</si>
  <si>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</si>
  <si>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</si>
  <si>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</si>
  <si>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</si>
  <si>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</si>
  <si>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</si>
  <si>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</si>
  <si>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</si>
  <si>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</si>
  <si>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</si>
  <si>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</si>
  <si>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</si>
  <si>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</si>
  <si>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</si>
  <si>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</si>
  <si>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</si>
  <si>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</si>
  <si>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</si>
  <si>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</si>
  <si>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</si>
  <si>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</si>
  <si>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</si>
  <si>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</si>
  <si>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</si>
  <si>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</si>
  <si>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</si>
  <si>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</si>
  <si>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</si>
  <si>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</si>
  <si>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</si>
  <si>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</si>
  <si>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</si>
  <si>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</si>
  <si>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</si>
  <si>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</si>
  <si>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</si>
  <si>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</si>
  <si>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</si>
  <si>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</si>
  <si>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</si>
  <si>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</si>
  <si>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</si>
  <si>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</si>
  <si>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</si>
  <si>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</si>
  <si>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</si>
  <si>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</si>
  <si>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</si>
  <si>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</si>
  <si>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</si>
  <si>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</si>
  <si>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</si>
  <si>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</si>
  <si>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</si>
  <si>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</si>
  <si>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</si>
  <si>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</si>
  <si>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</si>
  <si>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</si>
  <si>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</si>
  <si>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</si>
  <si>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</si>
  <si>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</si>
  <si>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</si>
  <si>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</si>
  <si>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</si>
  <si>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</si>
  <si>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</si>
  <si>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</si>
  <si>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</si>
  <si>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</si>
  <si>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</si>
  <si>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</si>
  <si>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</si>
  <si>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</si>
  <si>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</si>
  <si>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</si>
  <si>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</si>
  <si>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</si>
  <si>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</si>
  <si>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</si>
  <si>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</si>
  <si>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</si>
  <si>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</si>
  <si>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</si>
  <si>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</si>
  <si>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</si>
  <si>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</si>
  <si>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</si>
  <si>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</si>
  <si>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</si>
  <si>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</si>
  <si>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</si>
  <si>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</si>
  <si>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</si>
  <si>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</si>
  <si>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</si>
  <si>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</si>
  <si>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</si>
  <si>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</si>
  <si>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</si>
  <si>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</si>
  <si>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</si>
  <si>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</si>
  <si>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</si>
  <si>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</si>
  <si>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</si>
  <si>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</si>
  <si>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</si>
  <si>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</si>
  <si>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</si>
  <si>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</si>
  <si>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</si>
  <si>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</si>
  <si>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</si>
  <si>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</si>
  <si>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</si>
  <si>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</si>
  <si>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</si>
  <si>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</si>
  <si>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</si>
  <si>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</si>
  <si>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</si>
  <si>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</si>
  <si>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</si>
  <si>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</si>
  <si>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</si>
  <si>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</si>
  <si>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</si>
  <si>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</si>
  <si>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</si>
  <si>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</si>
  <si>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</si>
  <si>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</si>
  <si>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</si>
  <si>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</si>
  <si>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</si>
  <si>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</si>
  <si>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</si>
  <si>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</si>
  <si>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</si>
  <si>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</si>
  <si>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</si>
  <si>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</si>
  <si>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</si>
  <si>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</si>
  <si>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</si>
  <si>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</si>
  <si>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</si>
  <si>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</si>
  <si>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</si>
  <si>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</si>
  <si>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</si>
  <si>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</si>
  <si>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</si>
  <si>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</si>
  <si>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</si>
  <si>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</si>
  <si>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</si>
  <si>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</si>
  <si>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</si>
  <si>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</si>
  <si>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</si>
  <si>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</si>
  <si>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</si>
  <si>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</si>
  <si>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</si>
  <si>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</si>
  <si>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</si>
  <si>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</si>
  <si>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</si>
  <si>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</si>
  <si>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</si>
  <si>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</si>
  <si>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</si>
  <si>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</si>
  <si>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</si>
  <si>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</si>
  <si>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</si>
  <si>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</si>
  <si>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</si>
  <si>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</si>
  <si>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</si>
  <si>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</si>
  <si>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</si>
  <si>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</si>
  <si>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</si>
  <si>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</si>
  <si>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</si>
  <si>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</si>
  <si>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</si>
  <si>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</si>
  <si>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</si>
  <si>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</si>
  <si>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</si>
  <si>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</si>
  <si>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</si>
  <si>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</si>
  <si>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</si>
  <si>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</si>
  <si>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</si>
  <si>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</si>
  <si>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</si>
  <si>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</si>
  <si>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</si>
  <si>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</si>
  <si>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</si>
  <si>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</si>
  <si>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</si>
  <si>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</si>
  <si>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</si>
  <si>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</si>
  <si>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</si>
  <si>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</si>
  <si>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</si>
  <si>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</si>
  <si>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</si>
  <si>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</si>
  <si>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</si>
  <si>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</si>
  <si>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</si>
  <si>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</si>
  <si>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</si>
  <si>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</si>
  <si>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</si>
  <si>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</si>
  <si>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</si>
  <si>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</si>
  <si>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</si>
  <si>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</si>
  <si>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</si>
  <si>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</si>
  <si>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</si>
  <si>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</si>
  <si>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</si>
  <si>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</si>
  <si>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</si>
  <si>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</si>
  <si>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</si>
  <si>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</si>
  <si>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</si>
  <si>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</si>
  <si>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</si>
  <si>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</si>
  <si>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</si>
  <si>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</si>
  <si>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</si>
  <si>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</si>
  <si>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</si>
  <si>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</si>
  <si>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</si>
  <si>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</si>
  <si>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</si>
  <si>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</si>
  <si>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</si>
  <si>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</si>
  <si>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</si>
  <si>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</si>
  <si>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</si>
  <si>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</si>
  <si>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</si>
  <si>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</si>
  <si>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</si>
  <si>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</si>
  <si>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</si>
  <si>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</si>
  <si>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</si>
  <si>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</si>
  <si>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</si>
  <si>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</si>
  <si>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</si>
  <si>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</si>
  <si>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</si>
  <si>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</si>
  <si>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</si>
  <si>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</si>
  <si>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</si>
  <si>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</si>
  <si>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</si>
  <si>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</si>
  <si>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</si>
  <si>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</si>
  <si>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</si>
  <si>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</si>
  <si>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</si>
  <si>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</si>
  <si>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</si>
  <si>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</si>
  <si>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</si>
  <si>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</si>
  <si>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</si>
  <si>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</si>
  <si>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</si>
  <si>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</si>
  <si>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</si>
  <si>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</si>
  <si>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</si>
  <si>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</si>
  <si>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</si>
  <si>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</si>
  <si>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</si>
  <si>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</si>
  <si>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</si>
  <si>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</si>
  <si>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</si>
  <si>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</si>
  <si>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</si>
  <si>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</si>
  <si>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</si>
  <si>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</si>
  <si>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</si>
  <si>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</si>
  <si>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</si>
  <si>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</si>
  <si>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</si>
  <si>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</si>
  <si>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</si>
  <si>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</si>
  <si>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</si>
  <si>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</si>
  <si>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</si>
  <si>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</si>
  <si>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</si>
  <si>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</si>
  <si>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</si>
  <si>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</si>
  <si>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</si>
  <si>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</si>
  <si>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</si>
  <si>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</si>
  <si>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</si>
  <si>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</si>
  <si>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</si>
  <si>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</si>
  <si>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</si>
  <si>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</si>
  <si>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</si>
  <si>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</si>
  <si>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</si>
  <si>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</si>
  <si>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</si>
  <si>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</si>
  <si>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</si>
  <si>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</si>
  <si>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</si>
  <si>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</si>
  <si>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</si>
  <si>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</si>
  <si>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</si>
  <si>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</si>
  <si>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</si>
  <si>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</si>
  <si>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</si>
  <si>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</si>
  <si>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</si>
  <si>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</si>
  <si>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</si>
  <si>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</si>
  <si>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</si>
  <si>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</si>
  <si>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</si>
  <si>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</si>
  <si>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</si>
  <si>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</si>
  <si>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</si>
  <si>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</si>
  <si>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</si>
  <si>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</si>
  <si>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</si>
  <si>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</si>
  <si>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</si>
  <si>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</si>
  <si>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</si>
  <si>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</si>
  <si>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</si>
  <si>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</si>
  <si>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</si>
  <si>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</si>
  <si>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</si>
  <si>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</si>
  <si>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</si>
  <si>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</si>
  <si>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</si>
  <si>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</si>
  <si>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</si>
  <si>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</si>
  <si>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</si>
  <si>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</si>
  <si>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</si>
  <si>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</si>
  <si>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</si>
  <si>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</si>
  <si>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</si>
  <si>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</si>
  <si>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</si>
  <si>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</si>
  <si>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</si>
  <si>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</si>
  <si>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</si>
  <si>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</si>
  <si>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</si>
  <si>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</si>
  <si>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</si>
  <si>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</si>
  <si>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</si>
  <si>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</si>
  <si>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</si>
  <si>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</si>
  <si>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</si>
  <si>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</si>
  <si>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</si>
  <si>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</si>
  <si>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</si>
  <si>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</si>
  <si>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</si>
  <si>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</si>
  <si>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</si>
  <si>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</si>
  <si>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</si>
  <si>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</si>
  <si>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</si>
  <si>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</si>
  <si>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</si>
  <si>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</si>
  <si>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</si>
  <si>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</si>
  <si>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</si>
  <si>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</si>
  <si>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</si>
  <si>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</si>
  <si>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</si>
  <si>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</si>
  <si>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</si>
  <si>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</si>
  <si>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</si>
  <si>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</si>
  <si>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</si>
  <si>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</si>
  <si>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</si>
  <si>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</si>
  <si>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</si>
  <si>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</si>
  <si>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</si>
  <si>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</si>
  <si>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</si>
  <si>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</si>
  <si>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</si>
  <si>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</si>
  <si>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</si>
  <si>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</si>
  <si>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</si>
  <si>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</si>
  <si>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</si>
  <si>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</si>
  <si>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</si>
  <si>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</si>
  <si>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</si>
  <si>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</si>
  <si>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</si>
  <si>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</si>
  <si>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</si>
  <si>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</si>
  <si>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</si>
  <si>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</si>
  <si>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</si>
  <si>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</si>
  <si>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</si>
  <si>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</si>
  <si>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</si>
  <si>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</si>
  <si>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</si>
  <si>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</si>
  <si>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</si>
  <si>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</si>
  <si>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</si>
  <si>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</si>
  <si>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</si>
  <si>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</si>
  <si>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</si>
  <si>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</si>
  <si>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</si>
  <si>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</si>
  <si>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</si>
  <si>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</si>
  <si>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</si>
  <si>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</si>
  <si>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</si>
  <si>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</si>
  <si>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</si>
  <si>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</si>
  <si>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</si>
  <si>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</si>
  <si>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</si>
  <si>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</si>
  <si>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</si>
  <si>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</si>
  <si>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</si>
  <si>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</si>
  <si>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</si>
  <si>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</si>
  <si>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</si>
  <si>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</si>
  <si>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</si>
  <si>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</si>
  <si>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</si>
  <si>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</si>
  <si>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</si>
  <si>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</si>
  <si>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</si>
  <si>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</si>
  <si>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</si>
  <si>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</si>
  <si>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</si>
  <si>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</si>
  <si>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</si>
  <si>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</si>
  <si>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</si>
  <si>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</si>
  <si>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</si>
  <si>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</si>
  <si>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</si>
  <si>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</si>
  <si>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</si>
  <si>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</si>
  <si>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</si>
  <si>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</si>
  <si>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</si>
  <si>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</si>
  <si>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</si>
  <si>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</si>
  <si>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</si>
  <si>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</si>
  <si>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</si>
  <si>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</si>
  <si>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</si>
  <si>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</si>
  <si>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</si>
  <si>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</si>
  <si>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</si>
  <si>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</si>
  <si>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</si>
  <si>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</si>
  <si>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</si>
  <si>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</si>
  <si>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</si>
  <si>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</si>
  <si>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</si>
  <si>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</si>
  <si>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</si>
  <si>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</si>
  <si>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</si>
  <si>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</si>
  <si>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</si>
  <si>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</si>
  <si>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</si>
  <si>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</si>
  <si>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</si>
  <si>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</si>
  <si>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</si>
  <si>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</si>
  <si>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</si>
  <si>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</si>
  <si>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</si>
  <si>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</si>
  <si>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</si>
  <si>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</si>
  <si>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</si>
  <si>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</si>
  <si>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</si>
  <si>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</si>
  <si>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</si>
  <si>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</si>
  <si>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</si>
  <si>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</si>
  <si>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</si>
  <si>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</si>
  <si>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</si>
  <si>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</si>
  <si>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</si>
  <si>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</si>
  <si>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</si>
  <si>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</si>
  <si>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</si>
  <si>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</si>
  <si>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</si>
  <si>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</si>
  <si>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</si>
  <si>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</si>
  <si>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</si>
  <si>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</si>
  <si>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</si>
  <si>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</si>
  <si>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</si>
  <si>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</si>
  <si>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</si>
  <si>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</si>
  <si>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</si>
  <si>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</si>
  <si>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</si>
  <si>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</si>
  <si>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</si>
  <si>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</si>
  <si>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</si>
  <si>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</si>
  <si>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</si>
  <si>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</si>
  <si>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</si>
  <si>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</si>
  <si>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</si>
  <si>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</si>
  <si>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</si>
  <si>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</si>
  <si>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</si>
  <si>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</si>
  <si>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</si>
  <si>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</si>
  <si>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</si>
  <si>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</si>
  <si>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</si>
  <si>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</si>
  <si>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</si>
  <si>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</si>
  <si>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</si>
  <si>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</si>
  <si>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</si>
  <si>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</si>
  <si>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</si>
  <si>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</si>
  <si>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</si>
  <si>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</si>
  <si>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</si>
  <si>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</si>
  <si>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</si>
  <si>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</si>
  <si>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</si>
  <si>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</si>
  <si>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</si>
  <si>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</si>
  <si>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</si>
  <si>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</si>
  <si>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</si>
  <si>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</si>
  <si>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</si>
  <si>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</si>
  <si>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</si>
  <si>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</si>
  <si>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</si>
  <si>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</si>
  <si>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</si>
  <si>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</si>
  <si>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</si>
  <si>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</si>
  <si>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</si>
  <si>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</si>
  <si>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</si>
  <si>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</si>
  <si>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</si>
  <si>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</si>
  <si>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</si>
  <si>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</si>
  <si>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</si>
  <si>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</si>
  <si>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</si>
  <si>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</si>
  <si>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</si>
  <si>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</si>
  <si>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</si>
  <si>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</si>
  <si>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</si>
  <si>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</si>
  <si>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</si>
  <si>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</si>
  <si>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</si>
  <si>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</si>
  <si>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</si>
  <si>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</si>
  <si>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</si>
  <si>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</si>
  <si>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</si>
  <si>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</si>
  <si>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</si>
  <si>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</si>
  <si>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</si>
  <si>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</si>
  <si>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</si>
  <si>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</si>
  <si>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</si>
  <si>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</si>
  <si>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</si>
  <si>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</si>
  <si>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</si>
  <si>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</si>
  <si>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</si>
  <si>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</si>
  <si>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</si>
  <si>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</si>
  <si>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</si>
  <si>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</si>
  <si>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</si>
  <si>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</si>
  <si>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</si>
  <si>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</si>
  <si>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</si>
  <si>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</si>
  <si>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</si>
  <si>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</si>
  <si>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</si>
  <si>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</si>
  <si>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</si>
  <si>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</si>
  <si>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</si>
  <si>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</si>
  <si>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</si>
  <si>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</si>
  <si>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</si>
  <si>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</si>
  <si>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</si>
  <si>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</si>
  <si>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</si>
  <si>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</si>
  <si>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</si>
  <si>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</si>
  <si>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</si>
  <si>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</si>
  <si>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</si>
  <si>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</si>
  <si>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</si>
  <si>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</si>
  <si>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</si>
  <si>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</si>
  <si>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</si>
  <si>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</si>
  <si>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</si>
  <si>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</si>
  <si>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</si>
  <si>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</si>
  <si>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</si>
  <si>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</si>
  <si>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</si>
  <si>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</si>
  <si>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</si>
  <si>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</si>
  <si>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</si>
  <si>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</si>
  <si>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</si>
  <si>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</si>
  <si>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</si>
  <si>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</si>
  <si>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</si>
  <si>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</si>
  <si>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</si>
  <si>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</si>
  <si>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</si>
  <si>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</si>
  <si>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</si>
  <si>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</si>
  <si>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</si>
  <si>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</si>
  <si>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</si>
  <si>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</si>
  <si>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</si>
  <si>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</si>
  <si>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</si>
  <si>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</si>
  <si>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</si>
  <si>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</si>
  <si>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</si>
  <si>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</si>
  <si>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</si>
  <si>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</si>
  <si>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</si>
  <si>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</si>
  <si>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</si>
  <si>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</si>
  <si>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</si>
  <si>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</si>
  <si>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</si>
  <si>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</si>
  <si>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</si>
  <si>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</si>
  <si>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</si>
  <si>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</si>
  <si>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</si>
  <si>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</si>
  <si>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</si>
  <si>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</si>
  <si>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</si>
  <si>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</si>
  <si>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</si>
  <si>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</si>
  <si>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</si>
  <si>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</si>
  <si>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</si>
  <si>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</si>
  <si>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</si>
  <si>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</si>
  <si>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</si>
  <si>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</si>
  <si>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</si>
  <si>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</si>
  <si>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</si>
  <si>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</si>
  <si>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</si>
  <si>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</si>
  <si>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</si>
  <si>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</si>
  <si>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</si>
  <si>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</si>
  <si>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</si>
  <si>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</si>
  <si>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</si>
  <si>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</si>
  <si>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</si>
  <si>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</si>
  <si>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</si>
  <si>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</si>
  <si>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</si>
  <si>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</si>
  <si>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</si>
  <si>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</si>
  <si>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</si>
  <si>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</si>
  <si>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</si>
  <si>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</si>
  <si>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</si>
  <si>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</si>
  <si>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</si>
  <si>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</si>
  <si>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</si>
  <si>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</si>
  <si>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</si>
  <si>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</si>
  <si>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</si>
  <si>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</si>
  <si>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</si>
  <si>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</si>
  <si>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</si>
  <si>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</si>
  <si>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</si>
  <si>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</si>
  <si>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</si>
  <si>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</si>
  <si>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</si>
  <si>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</si>
  <si>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</si>
  <si>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</si>
  <si>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</si>
  <si>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</si>
  <si>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</si>
  <si>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</si>
  <si>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</si>
  <si>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</si>
  <si>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</si>
  <si>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</si>
  <si>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</si>
  <si>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</si>
  <si>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</si>
  <si>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</si>
  <si>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</si>
  <si>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</si>
  <si>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</si>
  <si>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</si>
  <si>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</si>
  <si>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</si>
  <si>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</si>
  <si>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</si>
  <si>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</si>
  <si>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</si>
  <si>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</si>
  <si>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</si>
  <si>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</si>
  <si>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</si>
  <si>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</si>
  <si>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</si>
  <si>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</si>
  <si>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</si>
  <si>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</si>
  <si>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</si>
  <si>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</si>
  <si>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</si>
  <si>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</si>
  <si>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</si>
  <si>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</si>
  <si>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</si>
  <si>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</si>
  <si>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</si>
  <si>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</si>
  <si>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</si>
  <si>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</si>
  <si>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</si>
  <si>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</si>
  <si>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</si>
  <si>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</si>
  <si>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</si>
  <si>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</si>
  <si>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</si>
  <si>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</si>
  <si>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</si>
  <si>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</si>
  <si>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</si>
  <si>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</si>
  <si>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</si>
  <si>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</si>
  <si>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</si>
  <si>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</si>
  <si>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</si>
  <si>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</si>
  <si>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</si>
  <si>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</si>
  <si>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</si>
  <si>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</si>
  <si>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</si>
  <si>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</si>
  <si>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</si>
  <si>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</si>
  <si>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</si>
  <si>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</si>
  <si>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</si>
  <si>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</si>
  <si>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</si>
  <si>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</si>
  <si>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</si>
  <si>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</si>
  <si>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</si>
  <si>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</si>
  <si>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</si>
  <si>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</si>
  <si>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</si>
  <si>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</si>
  <si>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</si>
  <si>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</si>
  <si>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</si>
  <si>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</si>
  <si>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</si>
  <si>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</si>
  <si>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</si>
  <si>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</si>
  <si>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</si>
  <si>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</si>
  <si>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</si>
  <si>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</si>
  <si>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</si>
  <si>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</si>
  <si>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</si>
  <si>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</si>
  <si>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</si>
  <si>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</si>
  <si>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</si>
  <si>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</si>
  <si>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</si>
  <si>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</si>
  <si>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</si>
  <si>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</si>
  <si>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</si>
  <si>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</si>
  <si>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</si>
  <si>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</si>
  <si>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</si>
  <si>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</si>
  <si>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</si>
  <si>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</si>
  <si>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</si>
  <si>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</si>
  <si>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</si>
  <si>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</si>
  <si>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</si>
  <si>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</si>
  <si>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</si>
  <si>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</si>
  <si>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</si>
  <si>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</si>
  <si>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</si>
  <si>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</si>
  <si>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</si>
  <si>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</si>
  <si>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</si>
  <si>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</si>
  <si>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</si>
  <si>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</si>
  <si>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</si>
  <si>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</si>
  <si>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</si>
  <si>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</si>
  <si>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</si>
  <si>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</si>
  <si>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</si>
  <si>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</si>
  <si>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</si>
  <si>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</si>
  <si>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</si>
  <si>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</si>
  <si>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</si>
  <si>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</si>
  <si>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</si>
  <si>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</si>
  <si>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</si>
  <si>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</si>
  <si>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</si>
  <si>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</si>
  <si>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</si>
  <si>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</si>
  <si>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</si>
  <si>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</si>
  <si>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</si>
  <si>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</si>
  <si>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</si>
  <si>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</si>
  <si>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</si>
  <si>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</si>
  <si>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</si>
  <si>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</si>
  <si>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</si>
  <si>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</si>
  <si>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</si>
  <si>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</si>
  <si>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</si>
  <si>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</si>
  <si>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</si>
  <si>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</si>
  <si>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</si>
  <si>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</si>
  <si>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</si>
  <si>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</si>
  <si>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</si>
  <si>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</si>
  <si>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</si>
  <si>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</si>
  <si>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</si>
  <si>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</si>
  <si>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</si>
  <si>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</si>
  <si>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</si>
  <si>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</si>
  <si>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</si>
  <si>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</si>
  <si>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</si>
  <si>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</si>
  <si>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</si>
  <si>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</si>
  <si>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</si>
  <si>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</si>
  <si>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</si>
  <si>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</si>
  <si>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</si>
  <si>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</si>
  <si>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</si>
  <si>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</si>
  <si>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</si>
  <si>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</si>
  <si>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</si>
  <si>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</si>
  <si>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</si>
  <si>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</si>
  <si>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</si>
  <si>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</si>
  <si>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</si>
  <si>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</si>
  <si>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</si>
  <si>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</si>
  <si>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</si>
  <si>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</si>
  <si>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</si>
  <si>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</si>
  <si>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</si>
  <si>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</si>
  <si>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</si>
  <si>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</si>
  <si>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</si>
  <si>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</si>
  <si>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</si>
  <si>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</si>
  <si>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</si>
  <si>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</si>
  <si>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</si>
  <si>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</si>
  <si>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</si>
  <si>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</si>
  <si>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</si>
  <si>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</si>
  <si>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</si>
  <si>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</si>
  <si>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</si>
  <si>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</si>
  <si>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</si>
  <si>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</si>
  <si>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</si>
  <si>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</si>
  <si>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</si>
  <si>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</si>
  <si>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</si>
  <si>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</si>
  <si>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</si>
  <si>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</si>
  <si>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</si>
  <si>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</si>
  <si>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</si>
  <si>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</si>
  <si>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</si>
  <si>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</si>
  <si>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</si>
  <si>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</si>
  <si>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</si>
  <si>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</si>
  <si>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</si>
  <si>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</si>
  <si>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</si>
  <si>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</si>
  <si>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</si>
  <si>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</si>
  <si>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</si>
  <si>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</si>
  <si>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</si>
  <si>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</si>
  <si>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</si>
  <si>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</si>
  <si>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</si>
  <si>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</si>
  <si>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</si>
  <si>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</si>
  <si>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</si>
  <si>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</si>
  <si>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</si>
  <si>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</si>
  <si>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</si>
  <si>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</si>
  <si>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</si>
  <si>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</si>
  <si>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</si>
  <si>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</si>
  <si>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</si>
  <si>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</si>
  <si>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</si>
  <si>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</si>
  <si>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</si>
  <si>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</si>
  <si>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</si>
  <si>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</si>
  <si>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</si>
  <si>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</si>
  <si>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</si>
  <si>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</si>
  <si>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</si>
  <si>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</si>
  <si>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</si>
  <si>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</si>
  <si>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</si>
  <si>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</si>
  <si>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</si>
  <si>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</si>
  <si>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</si>
  <si>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</si>
  <si>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</si>
  <si>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</si>
  <si>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</si>
  <si>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</si>
  <si>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</si>
  <si>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</si>
  <si>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</si>
  <si>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</si>
  <si>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</si>
  <si>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</si>
  <si>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</si>
  <si>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</si>
  <si>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</si>
  <si>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</si>
  <si>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</si>
  <si>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</si>
  <si>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</si>
  <si>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</si>
  <si>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</si>
  <si>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</si>
  <si>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</si>
  <si>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</si>
  <si>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</si>
  <si>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</si>
  <si>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</si>
  <si>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</si>
  <si>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</si>
  <si>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</si>
  <si>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</si>
  <si>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</si>
  <si>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</si>
  <si>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</si>
  <si>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</si>
  <si>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</si>
  <si>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</si>
  <si>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</si>
  <si>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</si>
  <si>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</si>
  <si>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</si>
  <si>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</si>
  <si>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</si>
  <si>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</si>
  <si>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</si>
  <si>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</si>
  <si>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</si>
  <si>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</si>
  <si>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</si>
  <si>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</si>
  <si>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</si>
  <si>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</si>
  <si>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</si>
  <si>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</si>
  <si>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</si>
  <si>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</si>
  <si>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</si>
  <si>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</si>
  <si>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</si>
  <si>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</si>
  <si>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</si>
  <si>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</si>
  <si>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</si>
  <si>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</si>
  <si>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</si>
  <si>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</si>
  <si>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</si>
  <si>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</si>
  <si>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</si>
  <si>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</si>
  <si>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</si>
  <si>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</si>
  <si>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</si>
  <si>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</si>
  <si>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</si>
  <si>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</si>
  <si>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</si>
  <si>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</si>
  <si>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</si>
  <si>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</si>
  <si>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</si>
  <si>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</si>
  <si>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</si>
  <si>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</si>
  <si>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</si>
  <si>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</si>
  <si>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</si>
  <si>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</si>
  <si>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</si>
  <si>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</si>
  <si>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</si>
  <si>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</si>
  <si>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</si>
  <si>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</si>
  <si>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</si>
  <si>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</si>
  <si>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</si>
  <si>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</si>
  <si>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</si>
  <si>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</si>
  <si>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</si>
  <si>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</si>
  <si>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</si>
  <si>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</si>
  <si>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</si>
  <si>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</si>
  <si>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</si>
  <si>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</si>
  <si>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</si>
  <si>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</si>
  <si>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</si>
  <si>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</si>
  <si>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</si>
  <si>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</si>
  <si>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</si>
  <si>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</si>
  <si>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</si>
  <si>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</si>
  <si>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</si>
  <si>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</si>
  <si>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</si>
  <si>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</si>
  <si>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</si>
  <si>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</si>
  <si>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</si>
  <si>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</si>
  <si>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</si>
  <si>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</si>
  <si>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</si>
  <si>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</si>
  <si>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</si>
  <si>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</si>
  <si>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</si>
  <si>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</si>
  <si>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</si>
  <si>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</si>
  <si>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</si>
  <si>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</si>
  <si>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</si>
  <si>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</si>
  <si>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</si>
  <si>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</si>
  <si>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</si>
  <si>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</si>
  <si>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</si>
  <si>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</si>
  <si>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</si>
  <si>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</si>
  <si>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</si>
  <si>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</si>
  <si>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</si>
  <si>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</si>
  <si>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</si>
  <si>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</si>
  <si>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</si>
  <si>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</si>
  <si>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</si>
  <si>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</si>
  <si>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</si>
  <si>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</si>
  <si>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</si>
  <si>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</si>
  <si>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</si>
  <si>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</si>
  <si>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</si>
  <si>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</si>
  <si>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</si>
  <si>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</si>
  <si>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</si>
  <si>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</si>
  <si>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</si>
  <si>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</si>
  <si>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</si>
  <si>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</si>
  <si>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</si>
  <si>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</si>
  <si>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</si>
  <si>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</si>
  <si>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</si>
  <si>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</si>
  <si>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</si>
  <si>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</si>
  <si>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</si>
  <si>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</si>
  <si>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</si>
  <si>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</si>
  <si>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</si>
  <si>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</si>
  <si>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</si>
  <si>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</si>
  <si>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</si>
  <si>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</si>
  <si>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</si>
  <si>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</si>
  <si>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</si>
  <si>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</si>
  <si>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</si>
  <si>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</si>
  <si>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</si>
  <si>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</si>
  <si>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</si>
  <si>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</si>
  <si>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</si>
  <si>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</si>
  <si>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</si>
  <si>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</si>
  <si>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</si>
  <si>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</si>
  <si>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</si>
  <si>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</si>
  <si>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</si>
  <si>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</si>
  <si>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</si>
  <si>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</si>
  <si>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</si>
  <si>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</si>
  <si>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</si>
  <si>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</si>
  <si>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</si>
  <si>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</si>
  <si>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</si>
  <si>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</si>
  <si>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</si>
  <si>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</si>
  <si>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</si>
  <si>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</si>
  <si>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</si>
  <si>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</si>
  <si>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</si>
  <si>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</si>
  <si>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</si>
  <si>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</si>
  <si>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</si>
  <si>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</si>
  <si>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</si>
  <si>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</si>
  <si>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</si>
  <si>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</si>
  <si>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</si>
  <si>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</si>
  <si>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</si>
  <si>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</si>
  <si>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</si>
  <si>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</si>
  <si>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</si>
  <si>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</si>
  <si>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</si>
  <si>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</si>
  <si>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</si>
  <si>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</si>
  <si>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</si>
  <si>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</si>
  <si>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</si>
  <si>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</si>
  <si>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</si>
  <si>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</si>
  <si>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</si>
  <si>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</si>
  <si>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</si>
  <si>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</si>
  <si>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</si>
  <si>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</si>
  <si>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</si>
  <si>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</si>
  <si>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</si>
  <si>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</si>
  <si>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</si>
  <si>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</si>
  <si>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</si>
  <si>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</si>
  <si>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</si>
  <si>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</si>
  <si>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</si>
  <si>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</si>
  <si>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</si>
  <si>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</si>
  <si>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</si>
  <si>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</si>
  <si>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</si>
  <si>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</si>
  <si>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</si>
  <si>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</si>
  <si>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</si>
  <si>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</si>
  <si>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</si>
  <si>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</si>
  <si>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</si>
  <si>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</si>
  <si>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</si>
  <si>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</si>
  <si>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</si>
  <si>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</si>
  <si>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</si>
  <si>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</si>
  <si>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</si>
  <si>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</si>
  <si>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</si>
  <si>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</si>
  <si>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</si>
  <si>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</si>
  <si>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</si>
  <si>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</si>
  <si>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</si>
  <si>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</si>
  <si>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</si>
  <si>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</si>
  <si>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</si>
  <si>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</si>
  <si>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</si>
  <si>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</si>
  <si>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</si>
  <si>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</si>
  <si>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</si>
  <si>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</si>
  <si>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</si>
  <si>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</si>
  <si>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</si>
  <si>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</si>
  <si>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</si>
  <si>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</si>
  <si>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</si>
  <si>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</si>
  <si>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</si>
  <si>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</si>
  <si>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</si>
  <si>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</si>
  <si>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</si>
  <si>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</si>
  <si>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</si>
  <si>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</si>
  <si>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</si>
  <si>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</si>
  <si>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</si>
  <si>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</si>
  <si>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</si>
  <si>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</si>
  <si>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</si>
  <si>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</si>
  <si>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</si>
  <si>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</si>
  <si>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</si>
  <si>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</si>
  <si>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</si>
  <si>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</si>
  <si>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</si>
  <si>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</si>
  <si>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</si>
  <si>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</si>
  <si>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</si>
  <si>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</si>
  <si>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</si>
  <si>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</si>
  <si>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</si>
  <si>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</si>
  <si>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</si>
  <si>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</si>
  <si>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</si>
  <si>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</si>
  <si>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</si>
  <si>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</si>
  <si>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</si>
  <si>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</si>
  <si>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</si>
  <si>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</si>
  <si>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</si>
  <si>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</si>
  <si>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</si>
  <si>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</si>
  <si>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</si>
  <si>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</si>
  <si>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</si>
  <si>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</si>
  <si>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</si>
  <si>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</si>
  <si>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</si>
  <si>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</si>
  <si>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</si>
  <si>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</si>
  <si>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</si>
  <si>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</si>
  <si>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</si>
  <si>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</si>
  <si>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</si>
  <si>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</si>
  <si>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</si>
  <si>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</si>
  <si>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</si>
  <si>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</si>
  <si>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</si>
  <si>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</si>
  <si>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</si>
  <si>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</si>
  <si>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</si>
  <si>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</si>
  <si>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</si>
  <si>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</si>
  <si>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</si>
  <si>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</si>
  <si>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</si>
  <si>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</si>
  <si>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</si>
  <si>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</si>
  <si>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</si>
  <si>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</si>
  <si>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</si>
  <si>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</si>
  <si>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</si>
  <si>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</si>
  <si>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</si>
  <si>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</si>
  <si>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</si>
  <si>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</si>
  <si>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</si>
  <si>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</si>
  <si>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</si>
  <si>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</si>
  <si>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</si>
  <si>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</si>
  <si>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</si>
  <si>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</si>
  <si>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</si>
  <si>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</si>
  <si>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</si>
  <si>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</si>
  <si>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</si>
  <si>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</si>
  <si>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</si>
  <si>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</si>
  <si>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</si>
  <si>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</si>
  <si>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</si>
  <si>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</si>
  <si>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</si>
  <si>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</si>
  <si>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</si>
  <si>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</si>
  <si>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</si>
  <si>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</si>
  <si>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</si>
  <si>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</si>
  <si>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</si>
  <si>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</si>
  <si>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</si>
  <si>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</si>
  <si>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</si>
  <si>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</si>
  <si>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</si>
  <si>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</si>
  <si>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</si>
  <si>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</si>
  <si>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</si>
  <si>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</si>
  <si>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</si>
  <si>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</si>
  <si>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</si>
  <si>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</si>
  <si>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</si>
  <si>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</si>
  <si>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</si>
  <si>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</si>
  <si>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</si>
  <si>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</si>
  <si>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</si>
  <si>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</si>
  <si>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</si>
  <si>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</si>
  <si>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</si>
  <si>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</si>
  <si>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</si>
  <si>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</si>
  <si>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</si>
  <si>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</si>
  <si>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</si>
  <si>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</si>
  <si>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</si>
  <si>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</si>
  <si>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</si>
  <si>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</si>
  <si>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</si>
  <si>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</si>
  <si>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</si>
  <si>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</si>
  <si>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</si>
  <si>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</si>
  <si>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</si>
  <si>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</si>
  <si>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</si>
  <si>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</si>
  <si>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</si>
  <si>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</si>
  <si>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</si>
  <si>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</si>
  <si>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</si>
  <si>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</si>
  <si>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</si>
  <si>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</si>
  <si>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</si>
  <si>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</si>
  <si>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</si>
  <si>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</si>
  <si>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</si>
  <si>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</si>
  <si>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</si>
  <si>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</si>
  <si>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</si>
  <si>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</si>
  <si>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</si>
  <si>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</si>
  <si>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</si>
  <si>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</si>
  <si>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</si>
  <si>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</si>
  <si>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</si>
  <si>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</si>
  <si>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</si>
  <si>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</si>
  <si>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</si>
  <si>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</si>
  <si>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</si>
  <si>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</si>
  <si>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</si>
  <si>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</si>
  <si>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</si>
  <si>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</si>
  <si>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</si>
  <si>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</si>
  <si>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</si>
  <si>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</si>
  <si>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</si>
  <si>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</si>
  <si>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</si>
  <si>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</si>
  <si>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</si>
  <si>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</si>
  <si>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</si>
  <si>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</si>
  <si>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</si>
  <si>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</si>
  <si>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</si>
  <si>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</si>
  <si>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</si>
  <si>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</si>
  <si>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</si>
  <si>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</si>
  <si>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</si>
  <si>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</si>
  <si>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</si>
  <si>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</si>
  <si>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</si>
  <si>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</si>
  <si>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</si>
  <si>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</si>
  <si>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</si>
  <si>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</si>
  <si>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</si>
  <si>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</si>
  <si>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</si>
  <si>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</si>
  <si>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</si>
  <si>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</si>
  <si>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</si>
  <si>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</si>
  <si>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</si>
  <si>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</si>
  <si>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</si>
  <si>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</si>
  <si>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</si>
  <si>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</si>
  <si>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</si>
  <si>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</si>
  <si>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</si>
  <si>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</si>
  <si>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</si>
  <si>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</si>
  <si>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</si>
  <si>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</si>
  <si>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</si>
  <si>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</si>
  <si>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</si>
  <si>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</si>
  <si>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</si>
  <si>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</si>
  <si>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</si>
  <si>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</si>
  <si>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</si>
  <si>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</si>
  <si>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</si>
  <si>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</si>
  <si>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</si>
  <si>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</si>
  <si>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</si>
  <si>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</si>
  <si>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</si>
  <si>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</si>
  <si>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</si>
  <si>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</si>
  <si>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</si>
  <si>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</si>
  <si>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</si>
  <si>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</si>
  <si>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</si>
  <si>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</si>
  <si>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</si>
  <si>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</si>
  <si>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</si>
  <si>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</si>
  <si>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</si>
  <si>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</si>
  <si>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</si>
  <si>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</si>
  <si>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</si>
  <si>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</si>
  <si>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</si>
  <si>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</si>
  <si>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</si>
  <si>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</si>
  <si>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</si>
  <si>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</si>
  <si>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</si>
  <si>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</si>
  <si>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</si>
  <si>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</si>
  <si>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</si>
  <si>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</si>
  <si>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</si>
  <si>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</si>
  <si>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</si>
  <si>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</si>
  <si>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</si>
  <si>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</si>
  <si>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</si>
  <si>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</si>
  <si>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</si>
  <si>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</si>
  <si>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</si>
  <si>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</si>
  <si>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</si>
  <si>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</si>
  <si>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</si>
  <si>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</si>
  <si>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</si>
  <si>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</si>
  <si>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</si>
  <si>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</si>
  <si>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</si>
  <si>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</si>
  <si>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</si>
  <si>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</si>
  <si>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</si>
  <si>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</si>
  <si>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</si>
  <si>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</si>
  <si>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</si>
  <si>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</si>
  <si>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</si>
  <si>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</si>
  <si>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</si>
  <si>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</si>
  <si>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</si>
  <si>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</si>
  <si>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</si>
  <si>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</si>
  <si>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</si>
  <si>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</si>
  <si>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</si>
  <si>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</si>
  <si>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</si>
  <si>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</si>
  <si>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</si>
  <si>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</si>
  <si>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</si>
  <si>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</si>
  <si>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</si>
  <si>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</si>
  <si>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</si>
  <si>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</si>
  <si>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</si>
  <si>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</si>
  <si>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</si>
  <si>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</si>
  <si>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</si>
  <si>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</si>
  <si>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</si>
  <si>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</si>
  <si>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</si>
  <si>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</si>
  <si>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</si>
  <si>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</si>
  <si>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</si>
  <si>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</si>
  <si>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</si>
  <si>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</si>
  <si>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</si>
  <si>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</si>
  <si>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</si>
  <si>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</si>
  <si>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</si>
  <si>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</si>
  <si>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</si>
  <si>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</si>
  <si>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</si>
  <si>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</si>
  <si>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</si>
  <si>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</si>
  <si>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</si>
  <si>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</si>
  <si>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</si>
  <si>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</si>
  <si>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</si>
  <si>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</si>
  <si>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</si>
  <si>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</si>
  <si>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</si>
  <si>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</si>
  <si>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</si>
  <si>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</si>
  <si>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</si>
  <si>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</si>
  <si>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</si>
  <si>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</si>
  <si>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</si>
  <si>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</si>
  <si>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</si>
  <si>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</si>
  <si>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</si>
  <si>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</si>
  <si>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</si>
  <si>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</si>
  <si>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</si>
  <si>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</si>
  <si>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</si>
  <si>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</si>
  <si>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</si>
  <si>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</si>
  <si>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</si>
  <si>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</si>
  <si>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</si>
  <si>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</si>
  <si>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</si>
  <si>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</si>
  <si>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</si>
  <si>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</si>
  <si>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</si>
  <si>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</si>
  <si>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</si>
  <si>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</si>
  <si>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</si>
  <si>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</si>
  <si>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</si>
  <si>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</si>
  <si>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</si>
  <si>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</si>
  <si>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</si>
  <si>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</si>
  <si>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</si>
  <si>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</si>
  <si>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</si>
  <si>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</si>
  <si>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</si>
  <si>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</si>
  <si>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</si>
  <si>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</si>
  <si>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</si>
  <si>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</si>
  <si>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</si>
  <si>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</si>
  <si>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</si>
  <si>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</si>
  <si>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</si>
  <si>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</si>
  <si>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</si>
  <si>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</si>
  <si>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</si>
  <si>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</si>
  <si>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</si>
  <si>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</si>
  <si>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</si>
  <si>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</si>
  <si>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</si>
  <si>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</si>
  <si>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</si>
  <si>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</si>
  <si>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</si>
  <si>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</si>
  <si>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</si>
  <si>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</si>
  <si>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</si>
  <si>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</si>
  <si>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</si>
  <si>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</si>
  <si>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</si>
  <si>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</si>
  <si>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</si>
  <si>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</si>
  <si>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</si>
  <si>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</si>
  <si>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</si>
  <si>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</si>
  <si>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</si>
  <si>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</si>
  <si>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</si>
  <si>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</si>
  <si>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</si>
  <si>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</si>
  <si>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</si>
  <si>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</si>
  <si>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</si>
  <si>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</si>
  <si>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</si>
  <si>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</si>
  <si>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</si>
  <si>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</si>
  <si>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</si>
  <si>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</si>
  <si>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</si>
  <si>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</si>
  <si>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</si>
  <si>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</si>
  <si>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</si>
  <si>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</si>
  <si>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</si>
  <si>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</si>
  <si>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</si>
  <si>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</si>
  <si>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</si>
  <si>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</si>
  <si>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</si>
  <si>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</si>
  <si>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</si>
  <si>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</si>
  <si>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</si>
  <si>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</si>
  <si>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</si>
  <si>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</si>
  <si>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</si>
  <si>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</si>
  <si>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</si>
  <si>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</si>
  <si>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</si>
  <si>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</si>
  <si>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</si>
  <si>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</si>
  <si>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</si>
  <si>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</si>
  <si>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</si>
  <si>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</si>
  <si>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</si>
  <si>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</si>
  <si>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</si>
  <si>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</si>
  <si>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</si>
  <si>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</si>
  <si>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</si>
  <si>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</si>
  <si>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</si>
  <si>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</si>
  <si>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</si>
  <si>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</si>
  <si>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</si>
  <si>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</si>
  <si>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</si>
  <si>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</si>
  <si>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</si>
  <si>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</si>
  <si>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</si>
  <si>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</si>
  <si>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</si>
  <si>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</si>
  <si>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</si>
  <si>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</si>
  <si>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</si>
  <si>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</si>
  <si>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</si>
  <si>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</si>
  <si>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</si>
  <si>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</si>
  <si>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</si>
  <si>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</si>
  <si>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</si>
  <si>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</si>
  <si>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</si>
  <si>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</si>
  <si>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</si>
  <si>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</si>
  <si>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</si>
  <si>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</si>
  <si>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</si>
  <si>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</si>
  <si>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</si>
  <si>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</si>
  <si>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</si>
  <si>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</si>
  <si>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</si>
  <si>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</si>
  <si>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</si>
  <si>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</si>
  <si>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</si>
  <si>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</si>
  <si>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</si>
  <si>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</si>
  <si>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</si>
  <si>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</si>
  <si>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</si>
  <si>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</si>
  <si>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</si>
  <si>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</si>
  <si>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</si>
  <si>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</si>
  <si>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</si>
  <si>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</si>
  <si>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</si>
  <si>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</si>
  <si>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</si>
  <si>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</si>
  <si>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</si>
  <si>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</si>
  <si>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</si>
  <si>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</si>
  <si>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</si>
  <si>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</si>
  <si>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</si>
  <si>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</si>
  <si>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</si>
  <si>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</si>
  <si>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</si>
  <si>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</si>
  <si>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</si>
  <si>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</si>
  <si>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</si>
  <si>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</si>
  <si>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</si>
  <si>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</si>
  <si>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</si>
  <si>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</si>
  <si>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</si>
  <si>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</si>
  <si>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</si>
  <si>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</si>
  <si>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</si>
  <si>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</si>
  <si>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</si>
  <si>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</si>
  <si>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</si>
  <si>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</si>
  <si>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</si>
  <si>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</si>
  <si>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</si>
  <si>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</si>
  <si>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</si>
  <si>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</si>
  <si>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</si>
  <si>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</si>
  <si>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</si>
  <si>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</si>
  <si>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</si>
  <si>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</si>
  <si>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</si>
  <si>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</si>
  <si>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</si>
  <si>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</si>
  <si>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</si>
  <si>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</si>
  <si>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</si>
  <si>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</si>
  <si>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</si>
  <si>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</si>
  <si>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</si>
  <si>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</si>
  <si>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</si>
  <si>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</si>
  <si>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</si>
  <si>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</si>
  <si>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</si>
  <si>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</si>
  <si>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</si>
  <si>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</si>
  <si>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</si>
  <si>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</si>
  <si>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</si>
  <si>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</si>
  <si>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</si>
  <si>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</si>
  <si>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</si>
  <si>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</si>
  <si>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</si>
  <si>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</si>
  <si>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</si>
  <si>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</si>
  <si>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</si>
  <si>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</si>
  <si>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</si>
  <si>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</si>
  <si>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</si>
  <si>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</si>
  <si>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</si>
  <si>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</si>
  <si>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</si>
  <si>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</si>
  <si>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</si>
  <si>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</si>
  <si>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</si>
  <si>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</si>
  <si>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</si>
  <si>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</si>
  <si>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</si>
  <si>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</si>
  <si>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</si>
  <si>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</si>
  <si>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</si>
  <si>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</si>
  <si>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</si>
  <si>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</si>
  <si>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</si>
  <si>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</si>
  <si>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</si>
  <si>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</si>
  <si>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</si>
  <si>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</si>
  <si>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</si>
  <si>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</si>
  <si>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</si>
  <si>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</si>
  <si>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</si>
  <si>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</si>
  <si>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</si>
  <si>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</si>
  <si>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</si>
  <si>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</si>
  <si>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</si>
  <si>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</si>
  <si>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</si>
  <si>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</si>
  <si>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</si>
  <si>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</si>
  <si>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</si>
  <si>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</si>
  <si>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</si>
  <si>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</si>
  <si>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</si>
  <si>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</si>
  <si>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</si>
  <si>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</si>
  <si>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</si>
  <si>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</si>
  <si>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</si>
  <si>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</si>
  <si>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</si>
  <si>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</si>
  <si>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</si>
  <si>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</si>
  <si>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</si>
  <si>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</si>
  <si>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</si>
  <si>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</si>
  <si>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</si>
  <si>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</si>
  <si>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</si>
  <si>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</si>
  <si>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</si>
  <si>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</si>
  <si>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</si>
  <si>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</si>
  <si>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</si>
  <si>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</si>
  <si>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</si>
  <si>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</si>
  <si>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</si>
  <si>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</si>
  <si>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</si>
  <si>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</si>
  <si>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</si>
  <si>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</si>
  <si>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</si>
  <si>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</si>
  <si>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</si>
  <si>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</si>
  <si>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</si>
  <si>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</si>
  <si>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</si>
  <si>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</si>
  <si>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</si>
  <si>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</si>
  <si>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</si>
  <si>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</si>
  <si>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</si>
  <si>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</si>
  <si>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</si>
  <si>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</si>
  <si>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</si>
  <si>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</si>
  <si>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</si>
  <si>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</si>
  <si>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</si>
  <si>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</si>
  <si>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</si>
  <si>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</si>
  <si>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</si>
  <si>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</si>
  <si>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</si>
  <si>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</si>
  <si>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</si>
  <si>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</si>
  <si>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</si>
  <si>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</si>
  <si>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</si>
  <si>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</si>
  <si>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</si>
  <si>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</si>
  <si>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</si>
  <si>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</si>
  <si>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</si>
  <si>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</si>
  <si>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</si>
  <si>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</si>
  <si>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</si>
  <si>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</si>
  <si>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</si>
  <si>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</si>
  <si>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</si>
  <si>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</si>
  <si>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</si>
  <si>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</si>
  <si>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</si>
  <si>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</si>
  <si>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</si>
  <si>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</si>
  <si>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</si>
  <si>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</si>
  <si>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</si>
  <si>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</si>
  <si>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</si>
  <si>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</si>
  <si>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</si>
  <si>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</si>
  <si>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</si>
  <si>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</si>
  <si>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</si>
  <si>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</si>
  <si>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</si>
  <si>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</si>
  <si>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</si>
  <si>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</si>
  <si>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</si>
  <si>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</si>
  <si>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</si>
  <si>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</si>
  <si>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</si>
  <si>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</si>
  <si>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</si>
  <si>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</si>
  <si>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</si>
  <si>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</si>
  <si>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</si>
  <si>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</si>
  <si>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</si>
  <si>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</si>
  <si>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</si>
  <si>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</si>
  <si>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</si>
  <si>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</si>
  <si>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</si>
  <si>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</si>
  <si>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</si>
  <si>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</si>
  <si>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</si>
  <si>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</si>
  <si>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</si>
  <si>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</si>
  <si>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</si>
  <si>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</si>
  <si>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</si>
  <si>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</si>
  <si>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</si>
  <si>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</si>
  <si>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</si>
  <si>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</si>
  <si>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</si>
  <si>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</si>
  <si>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</si>
  <si>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</si>
  <si>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</si>
  <si>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</si>
  <si>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</si>
  <si>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</si>
  <si>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</si>
  <si>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</si>
  <si>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</si>
  <si>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</si>
  <si>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</si>
  <si>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</si>
  <si>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</si>
  <si>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</si>
  <si>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</si>
  <si>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</si>
  <si>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</si>
  <si>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</si>
  <si>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</si>
  <si>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</si>
  <si>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</si>
  <si>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</si>
  <si>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</si>
  <si>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</si>
  <si>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</si>
  <si>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</si>
  <si>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</si>
  <si>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</si>
  <si>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</si>
  <si>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</si>
  <si>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</si>
  <si>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</si>
  <si>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</si>
  <si>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</si>
  <si>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</si>
  <si>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</si>
  <si>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</si>
  <si>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</si>
  <si>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</si>
  <si>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</si>
  <si>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</si>
  <si>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</si>
  <si>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</si>
  <si>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</si>
  <si>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</si>
  <si>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</si>
  <si>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</si>
  <si>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</si>
  <si>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</si>
  <si>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</si>
  <si>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</si>
  <si>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</si>
  <si>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</si>
  <si>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</si>
  <si>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</si>
  <si>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</si>
  <si>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</si>
  <si>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</si>
  <si>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</si>
  <si>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</si>
  <si>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</si>
  <si>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</si>
  <si>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</si>
  <si>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</si>
  <si>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</si>
  <si>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</si>
  <si>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</si>
  <si>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</si>
  <si>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</si>
  <si>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</si>
  <si>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</si>
  <si>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</si>
  <si>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</si>
  <si>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</si>
  <si>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</si>
  <si>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</si>
  <si>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</si>
  <si>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</si>
  <si>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</si>
  <si>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</si>
  <si>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</si>
  <si>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</si>
  <si>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</si>
  <si>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</si>
  <si>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</si>
  <si>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</si>
  <si>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</si>
  <si>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</si>
  <si>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</si>
  <si>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</si>
  <si>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</si>
  <si>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</si>
  <si>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</si>
  <si>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</si>
  <si>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</si>
  <si>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</si>
  <si>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</si>
  <si>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</si>
  <si>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</si>
  <si>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</si>
  <si>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</si>
  <si>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</si>
  <si>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</si>
  <si>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</si>
  <si>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</si>
  <si>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</si>
  <si>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</si>
  <si>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</si>
  <si>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</si>
  <si>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</si>
  <si>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</si>
  <si>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</si>
  <si>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</si>
  <si>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</si>
  <si>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</si>
  <si>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</si>
  <si>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</si>
  <si>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</si>
  <si>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</si>
  <si>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</si>
  <si>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</si>
  <si>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</si>
  <si>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</si>
  <si>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</si>
  <si>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</si>
  <si>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</si>
  <si>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</si>
  <si>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</si>
  <si>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</si>
  <si>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</si>
  <si>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</si>
  <si>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</si>
  <si>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</si>
  <si>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</si>
  <si>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</si>
  <si>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</si>
  <si>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</si>
  <si>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</si>
  <si>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</si>
  <si>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</si>
  <si>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</si>
  <si>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</si>
  <si>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</si>
  <si>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</si>
  <si>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</si>
  <si>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</si>
  <si>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</si>
  <si>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</si>
  <si>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</si>
  <si>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</si>
  <si>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</si>
  <si>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</si>
  <si>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</si>
  <si>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</si>
  <si>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</si>
  <si>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</si>
  <si>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</si>
  <si>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</si>
  <si>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</si>
  <si>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</si>
  <si>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</si>
  <si>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</si>
  <si>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</si>
  <si>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</si>
  <si>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</si>
  <si>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</si>
  <si>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</si>
  <si>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</si>
  <si>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</si>
  <si>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</si>
  <si>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</si>
  <si>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</si>
  <si>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</si>
  <si>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</si>
  <si>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</si>
  <si>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</si>
  <si>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</si>
  <si>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</si>
  <si>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</si>
  <si>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</si>
  <si>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</si>
  <si>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</si>
  <si>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</si>
  <si>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</si>
  <si>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</si>
  <si>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</si>
  <si>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</si>
  <si>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</si>
  <si>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</si>
  <si>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</si>
  <si>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</si>
  <si>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</si>
  <si>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</si>
  <si>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</si>
  <si>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</si>
  <si>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</si>
  <si>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</si>
  <si>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</si>
  <si>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</si>
  <si>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</si>
  <si>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</si>
  <si>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</si>
  <si>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</si>
  <si>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</si>
  <si>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</si>
  <si>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</si>
  <si>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</si>
  <si>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</si>
  <si>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</si>
  <si>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</si>
  <si>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</si>
  <si>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</si>
  <si>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</si>
  <si>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</si>
  <si>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</si>
  <si>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</si>
  <si>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</si>
  <si>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</si>
  <si>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</si>
  <si>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</si>
  <si>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</si>
  <si>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</si>
  <si>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</si>
  <si>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</si>
  <si>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</si>
  <si>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</si>
  <si>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</si>
  <si>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</si>
  <si>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</si>
  <si>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</si>
  <si>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</si>
  <si>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</si>
  <si>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</si>
  <si>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</si>
  <si>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</si>
  <si>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</si>
  <si>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</si>
  <si>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</si>
  <si>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</si>
  <si>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</si>
  <si>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</si>
  <si>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</si>
  <si>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</si>
  <si>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</si>
  <si>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</si>
  <si>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</si>
  <si>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</si>
  <si>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</si>
  <si>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</si>
  <si>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</si>
  <si>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</si>
  <si>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</si>
  <si>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</si>
  <si>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</si>
  <si>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</si>
  <si>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</si>
  <si>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</si>
  <si>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</si>
  <si>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</si>
  <si>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</si>
  <si>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</si>
  <si>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</si>
  <si>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</si>
  <si>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</si>
  <si>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</si>
  <si>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</si>
  <si>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</si>
  <si>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</si>
  <si>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</si>
  <si>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</si>
  <si>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</si>
  <si>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</si>
  <si>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</si>
  <si>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</si>
  <si>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</si>
  <si>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</si>
  <si>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</si>
  <si>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</si>
  <si>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</si>
  <si>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</si>
  <si>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</si>
  <si>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</si>
  <si>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</si>
  <si>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</si>
  <si>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</si>
  <si>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</si>
  <si>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</si>
  <si>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</si>
  <si>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</si>
  <si>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</si>
  <si>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</si>
  <si>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</si>
  <si>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</si>
  <si>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</si>
  <si>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</si>
  <si>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</si>
  <si>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</si>
  <si>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</si>
  <si>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</si>
  <si>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</si>
  <si>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</si>
  <si>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</si>
  <si>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</si>
  <si>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</si>
  <si>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</si>
  <si>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</si>
  <si>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</si>
  <si>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</si>
  <si>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</si>
  <si>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</si>
  <si>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</si>
  <si>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</si>
  <si>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</si>
  <si>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</si>
  <si>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</si>
  <si>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</si>
  <si>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</si>
  <si>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</si>
  <si>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</si>
  <si>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</si>
  <si>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</si>
  <si>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</si>
  <si>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</si>
  <si>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</si>
  <si>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</si>
  <si>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</si>
  <si>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</si>
  <si>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</si>
  <si>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</si>
  <si>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</si>
  <si>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</si>
  <si>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</si>
  <si>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</si>
  <si>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</si>
  <si>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</si>
  <si>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</si>
  <si>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</si>
  <si>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</si>
  <si>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</si>
  <si>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</si>
  <si>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</si>
  <si>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</si>
  <si>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</si>
  <si>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</si>
  <si>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</si>
  <si>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</si>
  <si>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</si>
  <si>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</si>
  <si>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</si>
  <si>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</si>
  <si>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</si>
  <si>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</si>
  <si>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</si>
  <si>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</si>
  <si>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</si>
  <si>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</si>
  <si>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</si>
  <si>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</si>
  <si>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</si>
  <si>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</si>
  <si>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</si>
  <si>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</si>
  <si>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</si>
  <si>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</si>
  <si>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</si>
  <si>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</si>
  <si>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</si>
  <si>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</si>
  <si>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</si>
  <si>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</si>
  <si>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</si>
  <si>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</si>
  <si>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</si>
  <si>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</si>
  <si>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</si>
  <si>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</si>
  <si>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</si>
  <si>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</si>
  <si>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</si>
  <si>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</si>
  <si>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</si>
  <si>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</si>
  <si>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</si>
  <si>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</si>
  <si>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</si>
  <si>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</si>
  <si>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</si>
  <si>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</si>
  <si>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</si>
  <si>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</si>
  <si>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</si>
  <si>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</si>
  <si>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</si>
  <si>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</si>
  <si>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</si>
  <si>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</si>
  <si>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</si>
  <si>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</si>
  <si>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</si>
  <si>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</si>
  <si>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</si>
  <si>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</si>
  <si>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</si>
  <si>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</si>
  <si>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</si>
  <si>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</si>
  <si>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</si>
  <si>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</si>
  <si>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</si>
  <si>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</si>
  <si>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</si>
  <si>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</si>
  <si>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</si>
  <si>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</si>
  <si>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</si>
  <si>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</si>
  <si>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</si>
  <si>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</si>
  <si>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</si>
  <si>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</si>
  <si>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</si>
  <si>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</si>
  <si>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</si>
  <si>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</si>
  <si>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</si>
  <si>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</si>
  <si>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</si>
  <si>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</si>
  <si>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</si>
  <si>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</si>
  <si>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</si>
  <si>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</si>
  <si>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</si>
  <si>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</si>
  <si>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</si>
  <si>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</si>
  <si>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</si>
  <si>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</si>
  <si>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</si>
  <si>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</si>
  <si>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</si>
  <si>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</si>
  <si>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</si>
  <si>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</si>
  <si>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</si>
  <si>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</si>
  <si>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</si>
  <si>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</si>
  <si>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</si>
  <si>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</si>
  <si>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</si>
  <si>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</si>
  <si>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</si>
  <si>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</si>
  <si>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</si>
  <si>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</si>
  <si>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</si>
  <si>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</si>
  <si>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</si>
  <si>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</si>
  <si>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</si>
  <si>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</si>
  <si>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</si>
  <si>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</si>
  <si>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</si>
  <si>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</si>
  <si>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</si>
  <si>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</si>
  <si>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</si>
  <si>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</si>
  <si>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</si>
  <si>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</si>
  <si>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</si>
  <si>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</si>
  <si>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</si>
  <si>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</si>
  <si>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</si>
  <si>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</si>
  <si>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</si>
  <si>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</si>
  <si>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</si>
  <si>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</si>
  <si>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</si>
  <si>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</si>
  <si>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</si>
  <si>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</si>
  <si>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</si>
  <si>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</si>
  <si>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</si>
  <si>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</si>
  <si>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</si>
  <si>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</si>
  <si>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</si>
  <si>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</si>
  <si>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</si>
  <si>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</si>
  <si>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</si>
  <si>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</si>
  <si>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</si>
  <si>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</si>
  <si>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</si>
  <si>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</si>
  <si>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</si>
  <si>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</si>
  <si>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</si>
  <si>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</si>
  <si>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</si>
  <si>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</si>
  <si>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</si>
  <si>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</si>
  <si>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</si>
  <si>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</si>
  <si>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</si>
  <si>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</si>
  <si>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</si>
  <si>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</si>
  <si>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</si>
  <si>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</si>
  <si>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</si>
  <si>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</si>
  <si>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</si>
  <si>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</si>
  <si>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</si>
  <si>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</si>
  <si>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</si>
  <si>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</si>
  <si>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</si>
  <si>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</si>
  <si>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</si>
  <si>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</si>
  <si>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</si>
  <si>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</si>
  <si>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</si>
  <si>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</si>
  <si>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</si>
  <si>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</si>
  <si>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</si>
  <si>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</si>
  <si>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</si>
  <si>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</si>
  <si>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</si>
  <si>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</si>
  <si>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</si>
  <si>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</si>
  <si>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</si>
  <si>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</si>
  <si>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</si>
  <si>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</si>
  <si>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</si>
  <si>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</si>
  <si>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</si>
  <si>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</si>
  <si>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</si>
  <si>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</si>
  <si>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</si>
  <si>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</si>
  <si>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</si>
  <si>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</si>
  <si>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</si>
  <si>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</si>
  <si>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</si>
  <si>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</si>
  <si>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</si>
  <si>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</si>
  <si>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</si>
  <si>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</si>
  <si>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</si>
  <si>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</si>
  <si>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</si>
  <si>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</si>
  <si>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</si>
  <si>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</si>
  <si>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</si>
  <si>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</si>
  <si>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</si>
  <si>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</si>
  <si>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</si>
  <si>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</si>
  <si>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</si>
  <si>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</si>
  <si>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</si>
  <si>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</si>
  <si>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</si>
  <si>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</si>
  <si>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</si>
  <si>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</si>
  <si>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</si>
  <si>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</si>
  <si>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</si>
  <si>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</si>
  <si>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</si>
  <si>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</si>
  <si>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</si>
  <si>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</si>
  <si>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</si>
  <si>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</si>
  <si>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</si>
  <si>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</si>
  <si>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</si>
  <si>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</si>
  <si>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</si>
  <si>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</si>
  <si>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</si>
  <si>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</si>
  <si>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</si>
  <si>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</si>
  <si>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</si>
  <si>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</si>
  <si>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</si>
  <si>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</si>
  <si>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</si>
  <si>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</si>
  <si>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</si>
  <si>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</si>
  <si>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</si>
  <si>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</si>
  <si>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</si>
  <si>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</si>
  <si>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</si>
  <si>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</si>
  <si>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</si>
  <si>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</si>
  <si>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</si>
  <si>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</si>
  <si>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</si>
  <si>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</si>
  <si>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</si>
  <si>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</si>
  <si>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</si>
  <si>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</si>
  <si>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</si>
  <si>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</si>
  <si>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</si>
  <si>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</si>
  <si>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</si>
  <si>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</si>
  <si>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</si>
  <si>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</si>
  <si>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</si>
  <si>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</si>
  <si>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</si>
  <si>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</si>
  <si>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</si>
  <si>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</si>
  <si>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</si>
  <si>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</si>
  <si>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</si>
  <si>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</si>
  <si>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</si>
  <si>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</si>
  <si>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</si>
  <si>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</si>
  <si>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</si>
  <si>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</si>
  <si>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</si>
  <si>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</si>
  <si>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</si>
  <si>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</si>
  <si>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</si>
  <si>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</si>
  <si>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</si>
  <si>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</si>
  <si>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</si>
  <si>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</si>
  <si>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</si>
  <si>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</si>
  <si>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</si>
  <si>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</si>
  <si>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</si>
  <si>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</si>
  <si>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</si>
  <si>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</si>
  <si>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</si>
  <si>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</si>
  <si>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</si>
  <si>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</si>
  <si>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</si>
  <si>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</si>
  <si>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</si>
  <si>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</si>
  <si>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</si>
  <si>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</si>
  <si>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</si>
  <si>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</si>
  <si>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</si>
  <si>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</si>
  <si>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</si>
  <si>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</si>
  <si>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</si>
  <si>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</si>
  <si>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</si>
  <si>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</si>
  <si>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</si>
  <si>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</si>
  <si>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</si>
  <si>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</si>
  <si>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</si>
  <si>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</si>
  <si>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</si>
  <si>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</si>
  <si>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</si>
  <si>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</si>
  <si>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</si>
  <si>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</si>
  <si>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</si>
  <si>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</si>
  <si>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</si>
  <si>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</si>
  <si>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</si>
  <si>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</si>
  <si>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</si>
  <si>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</si>
  <si>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</si>
  <si>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</si>
  <si>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</si>
  <si>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</si>
  <si>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</si>
  <si>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</si>
  <si>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</si>
  <si>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</si>
  <si>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</si>
  <si>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</si>
  <si>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</si>
  <si>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</si>
  <si>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</si>
  <si>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</si>
  <si>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</si>
  <si>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</si>
  <si>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</si>
  <si>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</si>
  <si>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</si>
  <si>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</si>
  <si>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</si>
  <si>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</si>
  <si>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</si>
  <si>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</si>
  <si>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</si>
  <si>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</si>
  <si>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</si>
  <si>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</si>
  <si>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</si>
  <si>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</si>
  <si>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</si>
  <si>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</si>
  <si>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</si>
  <si>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</si>
  <si>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</si>
  <si>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</si>
  <si>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</si>
  <si>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</si>
  <si>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</si>
  <si>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</si>
  <si>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</si>
  <si>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</si>
  <si>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</si>
  <si>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</si>
  <si>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</si>
  <si>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</si>
  <si>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</si>
  <si>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</si>
  <si>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</si>
  <si>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</si>
  <si>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</si>
  <si>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</si>
  <si>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</si>
  <si>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</si>
  <si>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</si>
  <si>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</si>
  <si>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</si>
  <si>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</si>
  <si>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</si>
  <si>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</si>
  <si>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</si>
  <si>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</si>
  <si>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</si>
  <si>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</si>
  <si>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</si>
  <si>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</si>
  <si>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</si>
  <si>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</si>
  <si>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</si>
  <si>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</si>
  <si>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</si>
  <si>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</si>
  <si>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</si>
  <si>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</si>
  <si>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</si>
  <si>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</si>
  <si>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</si>
  <si>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</si>
  <si>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</si>
  <si>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</si>
  <si>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</si>
  <si>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</si>
  <si>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</si>
  <si>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</si>
  <si>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</si>
  <si>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</si>
  <si>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</si>
  <si>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</si>
  <si>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</si>
  <si>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</si>
  <si>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</si>
  <si>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</si>
  <si>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</si>
  <si>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</si>
  <si>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</si>
  <si>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</si>
  <si>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</si>
  <si>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</si>
  <si>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</si>
  <si>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</si>
  <si>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</si>
  <si>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</si>
  <si>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</si>
  <si>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</si>
  <si>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</si>
  <si>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</si>
  <si>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</si>
  <si>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</si>
  <si>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</si>
  <si>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</si>
  <si>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</si>
  <si>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</si>
  <si>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</si>
  <si>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</si>
  <si>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</si>
  <si>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</si>
  <si>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</si>
  <si>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</si>
  <si>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</si>
  <si>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</si>
  <si>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</si>
  <si>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</si>
  <si>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</si>
  <si>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</si>
  <si>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</si>
  <si>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</si>
  <si>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</si>
  <si>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</si>
  <si>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</si>
  <si>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</si>
  <si>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</si>
  <si>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</si>
  <si>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</si>
  <si>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</si>
  <si>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</si>
  <si>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</si>
  <si>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</si>
  <si>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</si>
  <si>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</si>
  <si>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</si>
  <si>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</si>
  <si>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</si>
  <si>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</si>
  <si>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</si>
  <si>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</si>
  <si>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</si>
  <si>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</si>
  <si>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</si>
  <si>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</si>
  <si>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</si>
  <si>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</si>
  <si>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</si>
  <si>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</si>
  <si>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</si>
  <si>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</si>
  <si>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</si>
  <si>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</si>
  <si>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</si>
  <si>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</si>
  <si>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</si>
  <si>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</si>
  <si>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</si>
  <si>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</si>
  <si>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</si>
  <si>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</si>
  <si>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</si>
  <si>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</si>
  <si>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</si>
  <si>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</si>
  <si>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</si>
  <si>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</si>
  <si>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</si>
  <si>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</si>
  <si>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</si>
  <si>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</si>
  <si>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</si>
  <si>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</si>
  <si>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</si>
  <si>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</si>
  <si>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</si>
  <si>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</si>
  <si>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</si>
  <si>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</si>
  <si>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</si>
  <si>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</si>
  <si>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</si>
  <si>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</si>
  <si>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</si>
  <si>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</si>
  <si>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</si>
  <si>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</si>
  <si>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</si>
  <si>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</si>
  <si>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</si>
  <si>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</si>
  <si>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</si>
  <si>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</si>
  <si>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</si>
  <si>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</si>
  <si>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</si>
  <si>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</si>
  <si>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</si>
  <si>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</si>
  <si>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</si>
  <si>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</si>
  <si>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</si>
  <si>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</si>
  <si>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</si>
  <si>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</si>
  <si>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</si>
  <si>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</si>
  <si>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</si>
  <si>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</si>
  <si>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</si>
  <si>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</si>
  <si>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</si>
  <si>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</si>
  <si>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</si>
  <si>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</si>
  <si>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</si>
  <si>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</si>
  <si>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</si>
  <si>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</si>
  <si>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</si>
  <si>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</si>
  <si>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</si>
  <si>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</si>
  <si>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</si>
  <si>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</si>
  <si>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</si>
  <si>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</si>
  <si>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</si>
  <si>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</si>
  <si>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</si>
  <si>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</si>
  <si>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</si>
  <si>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</si>
  <si>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</si>
  <si>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</si>
  <si>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</si>
  <si>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</si>
  <si>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</si>
  <si>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</si>
  <si>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</si>
  <si>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</si>
  <si>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</si>
  <si>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</si>
  <si>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</si>
  <si>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</si>
  <si>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</si>
  <si>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</si>
  <si>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</si>
  <si>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</si>
  <si>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</si>
  <si>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</si>
  <si>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</si>
  <si>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</si>
  <si>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</si>
  <si>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</si>
  <si>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</si>
  <si>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</si>
  <si>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</si>
  <si>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</si>
  <si>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</si>
  <si>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</si>
  <si>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</si>
  <si>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</si>
  <si>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</si>
  <si>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</si>
  <si>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</si>
  <si>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</si>
  <si>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</si>
  <si>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</si>
  <si>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</si>
  <si>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</si>
  <si>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</si>
  <si>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</si>
  <si>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</si>
  <si>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</si>
  <si>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</si>
  <si>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</si>
  <si>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</si>
  <si>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</si>
  <si>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</si>
  <si>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</si>
  <si>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</si>
  <si>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</si>
  <si>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</si>
  <si>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</si>
  <si>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</si>
  <si>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</si>
  <si>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</si>
  <si>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</si>
  <si>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</si>
  <si>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</si>
  <si>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</si>
  <si>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</si>
  <si>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</si>
  <si>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</si>
  <si>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</si>
  <si>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</si>
  <si>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</si>
  <si>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</si>
  <si>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</si>
  <si>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</si>
  <si>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</si>
  <si>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</si>
  <si>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</si>
  <si>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</si>
  <si>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</si>
  <si>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</si>
  <si>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</si>
  <si>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</si>
  <si>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</si>
  <si>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</si>
  <si>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</si>
  <si>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</si>
  <si>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</si>
  <si>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</si>
  <si>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</si>
  <si>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</si>
  <si>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</si>
  <si>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</si>
  <si>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</si>
  <si>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</si>
  <si>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</si>
  <si>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</si>
  <si>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</si>
  <si>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</si>
  <si>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</si>
  <si>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</si>
  <si>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</si>
  <si>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</si>
  <si>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</si>
  <si>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</si>
  <si>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</si>
  <si>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</si>
  <si>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</si>
  <si>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</si>
  <si>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</si>
  <si>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</si>
  <si>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</si>
  <si>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</si>
  <si>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</si>
  <si>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</si>
  <si>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</si>
  <si>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</si>
  <si>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</si>
  <si>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</si>
  <si>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</si>
  <si>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</si>
  <si>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</si>
  <si>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</si>
  <si>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</si>
  <si>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</si>
  <si>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</si>
  <si>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</si>
  <si>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</si>
  <si>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</si>
  <si>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</si>
  <si>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</si>
  <si>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</si>
  <si>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</si>
  <si>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</si>
  <si>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</si>
  <si>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</si>
  <si>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</si>
  <si>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</si>
  <si>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</si>
  <si>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</si>
  <si>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</si>
  <si>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</si>
  <si>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</si>
  <si>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</si>
  <si>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</si>
  <si>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</si>
  <si>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</si>
  <si>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</si>
  <si>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</si>
  <si>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</si>
  <si>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</si>
  <si>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</si>
  <si>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</si>
  <si>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</si>
  <si>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</si>
  <si>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</si>
  <si>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</si>
  <si>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</si>
  <si>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</si>
  <si>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</si>
  <si>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</si>
  <si>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</si>
  <si>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</si>
  <si>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</si>
  <si>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</si>
  <si>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</si>
  <si>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</si>
  <si>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</si>
  <si>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</si>
  <si>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</si>
  <si>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</si>
  <si>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</si>
  <si>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</si>
  <si>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</si>
  <si>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</si>
  <si>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</si>
  <si>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</si>
  <si>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</si>
  <si>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</si>
  <si>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</si>
  <si>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</si>
  <si>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</si>
  <si>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</si>
  <si>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</si>
  <si>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</si>
  <si>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</si>
  <si>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</si>
  <si>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</si>
  <si>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</si>
  <si>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</si>
  <si>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</si>
  <si>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</si>
  <si>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</si>
  <si>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</si>
  <si>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</si>
  <si>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</si>
  <si>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</si>
  <si>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</si>
  <si>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</si>
  <si>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</si>
  <si>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</si>
  <si>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</si>
  <si>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</si>
  <si>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</si>
  <si>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</si>
  <si>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</si>
  <si>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</si>
  <si>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</si>
  <si>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</si>
  <si>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</si>
  <si>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</si>
  <si>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</si>
  <si>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</si>
  <si>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</si>
  <si>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</si>
  <si>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</si>
  <si>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</si>
  <si>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</si>
  <si>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</si>
  <si>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</si>
  <si>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</si>
  <si>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</si>
  <si>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</si>
  <si>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</si>
  <si>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</si>
  <si>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</si>
  <si>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</si>
  <si>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</si>
  <si>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</si>
  <si>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</si>
  <si>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</si>
  <si>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</si>
  <si>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</si>
  <si>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</si>
  <si>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</si>
  <si>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</si>
  <si>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</si>
  <si>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</si>
  <si>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</si>
  <si>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</si>
  <si>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</si>
  <si>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</si>
  <si>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</si>
  <si>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</si>
  <si>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</si>
  <si>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</si>
  <si>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</si>
  <si>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</si>
  <si>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</si>
  <si>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</si>
  <si>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</si>
  <si>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</si>
  <si>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</si>
  <si>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</si>
  <si>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</si>
  <si>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</si>
  <si>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</si>
  <si>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</si>
  <si>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</si>
  <si>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</si>
  <si>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</si>
  <si>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</si>
  <si>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</si>
  <si>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</si>
  <si>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</si>
  <si>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</si>
  <si>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</si>
  <si>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</si>
  <si>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</si>
  <si>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</si>
  <si>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</si>
  <si>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</si>
  <si>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</si>
  <si>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</si>
  <si>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</si>
  <si>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</si>
  <si>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</si>
  <si>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</si>
  <si>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</si>
  <si>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</si>
  <si>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</si>
  <si>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</si>
  <si>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</si>
  <si>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</si>
  <si>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</si>
  <si>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</si>
  <si>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</si>
  <si>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</si>
  <si>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</si>
  <si>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</si>
  <si>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</si>
  <si>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</si>
  <si>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</si>
  <si>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</si>
  <si>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</si>
  <si>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</si>
  <si>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</si>
  <si>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</si>
  <si>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</si>
  <si>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</si>
  <si>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</si>
  <si>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</si>
  <si>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</si>
  <si>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</si>
  <si>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</si>
  <si>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</si>
  <si>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</si>
  <si>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</si>
  <si>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</si>
  <si>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</si>
  <si>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</si>
  <si>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</si>
  <si>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</si>
  <si>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</si>
  <si>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</si>
  <si>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</si>
  <si>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</si>
  <si>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</si>
  <si>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</si>
  <si>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</si>
  <si>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</si>
  <si>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</si>
  <si>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</si>
  <si>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</si>
  <si>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</si>
  <si>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</si>
  <si>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</si>
  <si>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</si>
  <si>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</si>
  <si>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</si>
  <si>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</si>
  <si>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</si>
  <si>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</si>
  <si>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</si>
  <si>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</si>
  <si>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</si>
  <si>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</si>
  <si>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</si>
  <si>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</si>
  <si>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</si>
  <si>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</si>
  <si>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</si>
  <si>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</si>
  <si>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</si>
  <si>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</si>
  <si>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</si>
  <si>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</si>
  <si>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</si>
  <si>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</si>
  <si>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</si>
  <si>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</si>
  <si>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</si>
  <si>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</si>
  <si>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</si>
  <si>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</si>
  <si>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</si>
  <si>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</si>
  <si>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</si>
  <si>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</si>
  <si>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</si>
  <si>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</si>
  <si>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</si>
  <si>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</si>
  <si>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</si>
  <si>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</si>
  <si>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</si>
  <si>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</si>
  <si>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</si>
  <si>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</si>
  <si>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</si>
  <si>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</si>
  <si>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</si>
  <si>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</si>
  <si>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</si>
  <si>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</si>
  <si>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</si>
  <si>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</si>
  <si>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</si>
  <si>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</si>
  <si>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</si>
  <si>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</si>
  <si>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</si>
  <si>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</si>
  <si>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</si>
  <si>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</si>
  <si>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</si>
  <si>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</si>
  <si>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</si>
  <si>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</si>
  <si>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</si>
  <si>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</si>
  <si>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</si>
  <si>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</si>
  <si>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</si>
  <si>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</si>
  <si>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</si>
  <si>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</si>
  <si>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</si>
  <si>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</si>
  <si>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</si>
  <si>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</si>
  <si>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</si>
  <si>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</si>
  <si>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</si>
  <si>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</si>
  <si>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</si>
  <si>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</si>
  <si>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</si>
  <si>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</si>
  <si>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</si>
  <si>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</si>
  <si>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</si>
  <si>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</si>
  <si>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</si>
  <si>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</si>
  <si>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</si>
  <si>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</si>
  <si>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</si>
  <si>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</si>
  <si>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</si>
  <si>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</si>
  <si>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</si>
  <si>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</si>
  <si>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</si>
  <si>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</si>
  <si>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</si>
  <si>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</si>
  <si>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</si>
  <si>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</si>
  <si>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</si>
  <si>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</si>
  <si>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</si>
  <si>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</si>
  <si>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</si>
  <si>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</si>
  <si>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</si>
  <si>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</si>
  <si>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</si>
  <si>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</si>
  <si>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</si>
  <si>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</si>
  <si>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</si>
  <si>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</si>
  <si>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</si>
  <si>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</si>
  <si>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</si>
  <si>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</si>
  <si>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</si>
  <si>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</si>
  <si>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</si>
  <si>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</si>
  <si>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</si>
  <si>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</si>
  <si>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</si>
  <si>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</si>
  <si>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</si>
  <si>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</si>
  <si>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</si>
  <si>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</si>
  <si>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</si>
  <si>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</si>
  <si>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</si>
  <si>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</si>
  <si>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</si>
  <si>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</si>
  <si>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</si>
  <si>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</si>
  <si>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</si>
  <si>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</si>
  <si>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</si>
  <si>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</si>
  <si>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</si>
  <si>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</si>
  <si>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</si>
  <si>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</si>
  <si>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</si>
  <si>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</si>
  <si>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</si>
  <si>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</si>
  <si>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</si>
  <si>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</si>
  <si>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</si>
  <si>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</si>
  <si>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</si>
  <si>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</si>
  <si>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</si>
  <si>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</si>
  <si>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</si>
  <si>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</si>
  <si>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</si>
  <si>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</si>
  <si>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</si>
  <si>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</si>
  <si>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</si>
  <si>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</si>
  <si>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</si>
  <si>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</si>
  <si>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</si>
  <si>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</si>
  <si>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</si>
  <si>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</si>
  <si>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</si>
  <si>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</si>
  <si>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</si>
  <si>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</si>
  <si>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</si>
  <si>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</si>
  <si>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</si>
  <si>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</si>
  <si>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</si>
  <si>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</si>
  <si>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</si>
  <si>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</si>
  <si>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</si>
  <si>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</si>
  <si>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</si>
  <si>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</si>
  <si>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</si>
  <si>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</si>
  <si>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</si>
  <si>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</si>
  <si>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</si>
  <si>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</si>
  <si>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</si>
  <si>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</si>
  <si>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</si>
  <si>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</si>
  <si>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</si>
  <si>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</si>
  <si>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</si>
  <si>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</si>
  <si>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</si>
  <si>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</si>
  <si>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</si>
  <si>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</si>
  <si>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</si>
  <si>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</si>
  <si>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</si>
  <si>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</si>
  <si>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</si>
  <si>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</si>
  <si>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</si>
  <si>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</si>
  <si>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</si>
  <si>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</si>
  <si>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</si>
  <si>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</si>
  <si>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</si>
  <si>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</si>
  <si>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</si>
  <si>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</si>
  <si>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</si>
  <si>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</si>
  <si>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</si>
  <si>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</si>
  <si>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</si>
  <si>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</si>
  <si>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</si>
  <si>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</si>
  <si>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</si>
  <si>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</si>
  <si>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</si>
  <si>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</si>
  <si>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</si>
  <si>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</si>
  <si>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</si>
  <si>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</si>
  <si>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</si>
  <si>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</si>
  <si>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</si>
  <si>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</si>
  <si>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</si>
  <si>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</si>
  <si>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</si>
  <si>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</si>
  <si>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</si>
  <si>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</si>
  <si>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</si>
  <si>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</si>
  <si>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</si>
  <si>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</si>
  <si>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</si>
  <si>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</si>
  <si>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</si>
  <si>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</si>
  <si>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</si>
  <si>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</si>
  <si>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</si>
  <si>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</si>
  <si>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</si>
  <si>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</si>
  <si>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</si>
  <si>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</si>
  <si>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</si>
  <si>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</si>
  <si>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</si>
  <si>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</si>
  <si>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</si>
  <si>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</si>
  <si>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</si>
  <si>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</si>
  <si>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</si>
  <si>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</si>
  <si>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</si>
  <si>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</si>
  <si>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</si>
  <si>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</si>
  <si>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</si>
  <si>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</si>
  <si>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</si>
  <si>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</si>
  <si>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</si>
  <si>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</si>
  <si>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</si>
  <si>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</si>
  <si>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</si>
  <si>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</si>
  <si>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</si>
  <si>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</si>
  <si>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</si>
  <si>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</si>
  <si>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</si>
  <si>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</si>
  <si>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</si>
  <si>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</si>
  <si>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</si>
  <si>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</si>
  <si>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</si>
  <si>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</si>
  <si>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</si>
  <si>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</si>
  <si>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</si>
  <si>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</si>
  <si>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</si>
  <si>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</si>
  <si>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</si>
  <si>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</si>
  <si>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</si>
  <si>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</si>
  <si>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</si>
  <si>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</si>
  <si>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</si>
  <si>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</si>
  <si>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</si>
  <si>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</si>
  <si>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</si>
  <si>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</si>
  <si>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</si>
  <si>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</si>
  <si>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</si>
  <si>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</si>
  <si>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</si>
  <si>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</si>
  <si>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</si>
  <si>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</si>
  <si>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</si>
  <si>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</si>
  <si>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</si>
  <si>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</si>
  <si>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</si>
  <si>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</si>
  <si>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</si>
  <si>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</si>
  <si>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</si>
  <si>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</si>
  <si>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</si>
  <si>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</si>
  <si>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</si>
  <si>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</si>
  <si>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</si>
  <si>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</si>
  <si>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</si>
  <si>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</si>
  <si>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</si>
  <si>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</si>
  <si>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</si>
  <si>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</si>
  <si>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</si>
  <si>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</si>
  <si>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</si>
  <si>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</si>
  <si>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</si>
  <si>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</si>
  <si>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</si>
  <si>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</si>
  <si>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</si>
  <si>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</si>
  <si>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</si>
  <si>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</si>
  <si>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</si>
  <si>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</si>
  <si>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</si>
  <si>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</si>
  <si>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</si>
  <si>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</si>
  <si>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</si>
  <si>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</si>
  <si>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</si>
  <si>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</si>
  <si>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</si>
  <si>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</si>
  <si>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</si>
  <si>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</si>
  <si>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</si>
  <si>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</si>
  <si>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</si>
  <si>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</si>
  <si>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</si>
  <si>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</si>
  <si>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</si>
  <si>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</si>
  <si>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</si>
  <si>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</si>
  <si>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</si>
  <si>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</si>
  <si>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</si>
  <si>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</si>
  <si>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</si>
  <si>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</si>
  <si>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</si>
  <si>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</si>
  <si>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</si>
  <si>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</si>
  <si>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</si>
  <si>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</si>
  <si>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</si>
  <si>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</si>
  <si>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</si>
  <si>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</si>
  <si>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</si>
  <si>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</si>
  <si>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</si>
  <si>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</si>
  <si>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</si>
  <si>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</si>
  <si>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</si>
  <si>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</si>
  <si>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</si>
  <si>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</si>
  <si>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</si>
  <si>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</si>
  <si>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</si>
  <si>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</si>
  <si>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</si>
  <si>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</si>
  <si>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</si>
  <si>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</si>
  <si>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</si>
  <si>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</si>
  <si>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</si>
  <si>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</si>
  <si>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</si>
  <si>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</si>
  <si>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</si>
  <si>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</si>
  <si>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</si>
  <si>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</si>
  <si>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</si>
  <si>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</si>
  <si>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</si>
  <si>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</si>
  <si>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</si>
  <si>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</si>
  <si>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</si>
  <si>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</si>
  <si>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</si>
  <si>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</si>
  <si>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</si>
  <si>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</si>
  <si>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</si>
  <si>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</si>
  <si>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</si>
  <si>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</si>
  <si>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</si>
  <si>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</si>
  <si>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</si>
  <si>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</si>
  <si>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</si>
  <si>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</si>
  <si>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</si>
  <si>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</si>
  <si>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</si>
  <si>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</si>
  <si>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</si>
  <si>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</si>
  <si>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</si>
  <si>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</si>
  <si>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</si>
  <si>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</si>
  <si>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</si>
  <si>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</si>
  <si>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</si>
  <si>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</si>
  <si>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</si>
  <si>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</si>
  <si>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</si>
  <si>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</si>
  <si>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</si>
  <si>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</si>
  <si>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</si>
  <si>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</si>
  <si>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</si>
  <si>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</si>
  <si>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</si>
  <si>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</si>
  <si>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</si>
  <si>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</si>
  <si>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</si>
  <si>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</si>
  <si>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</si>
  <si>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</si>
  <si>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</si>
  <si>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</si>
  <si>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</si>
  <si>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</si>
  <si>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</si>
  <si>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</si>
  <si>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</si>
  <si>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</si>
  <si>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</si>
  <si>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</si>
  <si>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</si>
  <si>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</si>
  <si>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</si>
  <si>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</si>
  <si>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</si>
  <si>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</si>
  <si>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</si>
  <si>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</si>
  <si>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</si>
  <si>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</si>
  <si>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</si>
  <si>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</si>
  <si>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</si>
  <si>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</si>
  <si>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</si>
  <si>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</si>
  <si>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</si>
  <si>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</si>
  <si>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</si>
  <si>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</si>
  <si>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</si>
  <si>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</si>
  <si>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</si>
  <si>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</si>
  <si>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</si>
  <si>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</si>
  <si>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</si>
  <si>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</si>
  <si>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</si>
  <si>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</si>
  <si>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</si>
  <si>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</si>
  <si>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</si>
  <si>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</si>
  <si>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</si>
  <si>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</si>
  <si>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</si>
  <si>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</si>
  <si>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</si>
  <si>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</si>
  <si>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</si>
  <si>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</si>
  <si>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</si>
  <si>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</si>
  <si>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</si>
  <si>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</si>
  <si>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</si>
  <si>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</si>
  <si>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</si>
  <si>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</si>
  <si>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</si>
  <si>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</si>
  <si>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</si>
  <si>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</si>
  <si>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</si>
  <si>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</si>
  <si>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</si>
  <si>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</si>
  <si>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</si>
  <si>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</si>
  <si>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</si>
  <si>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</si>
  <si>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</si>
  <si>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</si>
  <si>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</si>
  <si>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</si>
  <si>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</si>
  <si>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</si>
  <si>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</si>
  <si>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</si>
  <si>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</si>
  <si>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</si>
  <si>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</si>
  <si>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</si>
  <si>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</si>
  <si>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</si>
  <si>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</si>
  <si>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</si>
  <si>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</si>
  <si>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</si>
  <si>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</si>
  <si>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</si>
  <si>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</si>
  <si>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</si>
  <si>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</si>
  <si>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</si>
  <si>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</si>
  <si>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</si>
  <si>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</si>
  <si>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</si>
  <si>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</si>
  <si>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</si>
  <si>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</si>
  <si>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</si>
  <si>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</si>
  <si>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</si>
  <si>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</si>
  <si>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</si>
  <si>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</si>
  <si>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</si>
  <si>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</si>
  <si>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</si>
  <si>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</si>
  <si>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</si>
  <si>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</si>
  <si>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</si>
  <si>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</si>
  <si>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</si>
  <si>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</si>
  <si>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</si>
  <si>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</si>
  <si>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</si>
  <si>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</si>
  <si>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</si>
  <si>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</si>
  <si>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</si>
  <si>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</si>
  <si>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</si>
  <si>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</si>
  <si>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</si>
  <si>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</si>
  <si>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</si>
  <si>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</si>
  <si>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</si>
  <si>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</si>
  <si>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</si>
  <si>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</si>
  <si>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</si>
  <si>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</si>
  <si>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</si>
  <si>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</si>
  <si>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</si>
  <si>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</si>
  <si>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</si>
  <si>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</si>
  <si>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</si>
  <si>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</si>
  <si>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</si>
  <si>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</si>
  <si>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</si>
  <si>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</si>
  <si>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</si>
  <si>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</si>
  <si>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</si>
  <si>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</si>
  <si>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</si>
  <si>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</si>
  <si>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</si>
  <si>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</si>
  <si>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</si>
  <si>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</si>
  <si>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</si>
  <si>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</si>
  <si>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</si>
  <si>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</si>
  <si>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</si>
  <si>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</si>
  <si>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</si>
  <si>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</si>
  <si>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</si>
  <si>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</si>
  <si>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</si>
  <si>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</si>
  <si>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</si>
  <si>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</si>
  <si>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</si>
  <si>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</si>
  <si>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</si>
  <si>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</si>
  <si>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</si>
  <si>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</si>
  <si>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</si>
  <si>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</si>
  <si>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</si>
  <si>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</si>
  <si>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</si>
  <si>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</si>
  <si>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</si>
  <si>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</si>
  <si>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</si>
  <si>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</si>
  <si>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</si>
  <si>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</si>
  <si>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</si>
  <si>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</si>
  <si>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</si>
  <si>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</si>
  <si>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</si>
  <si>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</si>
  <si>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</si>
  <si>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</si>
  <si>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</si>
  <si>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</si>
  <si>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</si>
  <si>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</si>
  <si>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</si>
  <si>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</si>
  <si>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</si>
  <si>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</si>
  <si>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</si>
  <si>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</si>
  <si>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</si>
  <si>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</si>
  <si>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</si>
  <si>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</si>
  <si>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</si>
  <si>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</si>
  <si>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</si>
  <si>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</si>
  <si>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</si>
  <si>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</si>
  <si>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</si>
  <si>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</si>
  <si>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</si>
  <si>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</si>
  <si>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</si>
  <si>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</si>
  <si>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</si>
  <si>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</si>
  <si>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</si>
  <si>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</si>
  <si>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</si>
  <si>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</si>
  <si>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</si>
  <si>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</si>
  <si>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</si>
  <si>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</si>
  <si>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</si>
  <si>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</si>
  <si>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</si>
  <si>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</si>
  <si>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</si>
  <si>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</si>
  <si>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</si>
  <si>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</si>
  <si>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</si>
  <si>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</si>
  <si>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</si>
  <si>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</si>
  <si>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</si>
  <si>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</si>
  <si>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</si>
  <si>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</si>
  <si>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</si>
  <si>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</si>
  <si>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</si>
  <si>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</si>
  <si>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</si>
  <si>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</si>
  <si>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</si>
  <si>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</si>
  <si>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</si>
  <si>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</si>
  <si>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</si>
  <si>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</si>
  <si>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</si>
  <si>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</si>
  <si>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</si>
  <si>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</si>
  <si>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</si>
  <si>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</si>
  <si>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</si>
  <si>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</si>
  <si>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</si>
  <si>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</si>
  <si>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</si>
  <si>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</si>
  <si>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</si>
  <si>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</si>
  <si>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</si>
  <si>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</si>
  <si>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</si>
  <si>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</si>
  <si>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</si>
  <si>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</si>
  <si>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</si>
  <si>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</si>
  <si>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</si>
  <si>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</si>
  <si>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</si>
  <si>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</si>
  <si>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</si>
  <si>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</si>
  <si>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</si>
  <si>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</si>
  <si>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</si>
  <si>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</si>
  <si>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</si>
  <si>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</si>
  <si>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</si>
  <si>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</si>
  <si>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</si>
  <si>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</si>
  <si>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</si>
  <si>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</si>
  <si>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</si>
  <si>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</si>
  <si>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</si>
  <si>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</si>
  <si>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</si>
  <si>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</si>
  <si>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</si>
  <si>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</si>
  <si>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</si>
  <si>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</si>
  <si>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</si>
  <si>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</si>
  <si>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</si>
  <si>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</si>
  <si>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</si>
  <si>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</si>
  <si>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</si>
  <si>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</si>
  <si>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</si>
  <si>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</si>
  <si>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</si>
  <si>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</si>
  <si>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</si>
  <si>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</si>
  <si>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</si>
  <si>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</si>
  <si>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</si>
  <si>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</si>
  <si>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</si>
  <si>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</si>
  <si>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</si>
  <si>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</si>
  <si>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</si>
  <si>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</si>
  <si>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</si>
  <si>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</si>
  <si>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</si>
  <si>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</si>
  <si>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</si>
  <si>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</si>
  <si>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</si>
  <si>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</si>
  <si>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</si>
  <si>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</si>
  <si>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</si>
  <si>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</si>
  <si>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</si>
  <si>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</si>
  <si>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</si>
  <si>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</si>
  <si>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</si>
  <si>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</si>
  <si>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</si>
  <si>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</si>
  <si>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</si>
  <si>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</si>
  <si>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</si>
  <si>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</si>
  <si>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</si>
  <si>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</si>
  <si>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</si>
  <si>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</si>
  <si>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</si>
  <si>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</si>
  <si>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</si>
  <si>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</si>
  <si>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</si>
  <si>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</si>
  <si>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</si>
  <si>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</si>
  <si>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</si>
  <si>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</si>
  <si>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</si>
  <si>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</si>
  <si>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</si>
  <si>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</si>
  <si>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</si>
  <si>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</si>
  <si>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</si>
  <si>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</si>
  <si>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</si>
  <si>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</si>
  <si>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</si>
  <si>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</si>
  <si>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</si>
  <si>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</si>
  <si>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</si>
  <si>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</si>
  <si>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</si>
  <si>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</si>
  <si>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</si>
  <si>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</si>
  <si>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</si>
  <si>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</si>
  <si>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</si>
  <si>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</si>
  <si>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</si>
  <si>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</si>
  <si>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</si>
  <si>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</si>
  <si>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</si>
  <si>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</si>
  <si>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</si>
  <si>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</si>
  <si>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</si>
  <si>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</si>
  <si>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</si>
  <si>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</si>
  <si>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</si>
  <si>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</si>
  <si>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</si>
  <si>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</si>
  <si>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</si>
  <si>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</si>
  <si>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</si>
  <si>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</si>
  <si>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</si>
  <si>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</si>
  <si>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</si>
  <si>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</si>
  <si>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</si>
  <si>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</si>
  <si>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</si>
  <si>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</si>
  <si>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</si>
  <si>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</si>
  <si>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</si>
  <si>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</si>
  <si>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</si>
  <si>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</si>
  <si>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</si>
  <si>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</si>
  <si>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</si>
  <si>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</si>
  <si>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</si>
  <si>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</si>
  <si>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</si>
  <si>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</si>
  <si>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</si>
  <si>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</si>
  <si>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</si>
  <si>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</si>
  <si>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</si>
  <si>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</si>
  <si>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</si>
  <si>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</si>
  <si>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</si>
  <si>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</si>
  <si>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</si>
  <si>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</si>
  <si>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</si>
  <si>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</si>
  <si>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</si>
  <si>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</si>
  <si>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</si>
  <si>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</si>
  <si>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</si>
  <si>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</si>
  <si>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</si>
  <si>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</si>
  <si>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</si>
  <si>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</si>
  <si>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</si>
  <si>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</si>
  <si>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</si>
  <si>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</si>
  <si>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</si>
  <si>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</si>
  <si>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</si>
  <si>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</si>
  <si>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</si>
  <si>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</si>
  <si>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</si>
  <si>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</si>
  <si>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</si>
  <si>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</si>
  <si>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</si>
  <si>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</si>
  <si>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</si>
  <si>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</si>
  <si>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</si>
  <si>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</si>
  <si>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</si>
  <si>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</si>
  <si>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</si>
  <si>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</si>
  <si>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</si>
  <si>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</si>
  <si>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</si>
  <si>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</si>
  <si>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</si>
  <si>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</si>
  <si>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</si>
  <si>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</si>
  <si>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</si>
  <si>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</si>
  <si>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</si>
  <si>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</si>
  <si>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</si>
  <si>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</si>
  <si>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</si>
  <si>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</si>
  <si>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</si>
  <si>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</si>
  <si>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</si>
  <si>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</si>
  <si>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</si>
  <si>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</si>
  <si>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</si>
  <si>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</si>
  <si>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</si>
  <si>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</si>
  <si>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</si>
  <si>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</si>
  <si>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</si>
  <si>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</si>
  <si>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</si>
  <si>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</si>
  <si>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</si>
  <si>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</si>
  <si>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</si>
  <si>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</si>
  <si>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</si>
  <si>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</si>
  <si>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</si>
  <si>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</si>
  <si>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</si>
  <si>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</si>
  <si>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</si>
  <si>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</si>
  <si>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</si>
  <si>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</si>
  <si>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</si>
  <si>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</si>
  <si>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</si>
  <si>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</si>
  <si>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</si>
  <si>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</si>
  <si>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</si>
  <si>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</si>
  <si>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</si>
  <si>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</si>
  <si>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</si>
  <si>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</si>
  <si>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</si>
  <si>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</si>
  <si>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</si>
  <si>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</si>
  <si>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</si>
  <si>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</si>
  <si>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</si>
  <si>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</si>
  <si>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</si>
  <si>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</si>
  <si>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</si>
  <si>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</si>
  <si>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</si>
  <si>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</si>
  <si>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</si>
  <si>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</si>
  <si>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</si>
  <si>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</si>
  <si>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</si>
  <si>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</si>
  <si>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</si>
  <si>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</si>
  <si>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</si>
  <si>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</si>
  <si>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</si>
  <si>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</si>
  <si>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</si>
  <si>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</si>
  <si>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</si>
  <si>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</si>
  <si>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</si>
  <si>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</si>
  <si>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</si>
  <si>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</si>
  <si>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</si>
  <si>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</si>
  <si>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</si>
  <si>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</si>
  <si>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</si>
  <si>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</si>
  <si>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</si>
  <si>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</si>
  <si>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</si>
  <si>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</si>
  <si>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</si>
  <si>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</si>
  <si>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</si>
  <si>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</si>
  <si>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</si>
  <si>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</si>
  <si>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</si>
  <si>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</si>
  <si>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</si>
  <si>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</si>
  <si>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</si>
  <si>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</si>
  <si>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</si>
  <si>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</si>
  <si>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</si>
  <si>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</si>
  <si>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</si>
  <si>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</si>
  <si>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</si>
  <si>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</si>
  <si>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</si>
  <si>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</si>
  <si>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</si>
  <si>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</si>
  <si>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</si>
  <si>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</si>
  <si>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</si>
  <si>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</si>
  <si>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</si>
  <si>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</si>
  <si>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</si>
  <si>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</si>
  <si>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</si>
  <si>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</si>
  <si>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</si>
  <si>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</si>
  <si>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</si>
  <si>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</si>
  <si>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</si>
  <si>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</si>
  <si>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</si>
  <si>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</si>
  <si>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</si>
  <si>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</si>
  <si>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</si>
  <si>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</si>
  <si>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</si>
  <si>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</si>
  <si>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</si>
  <si>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</si>
  <si>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</si>
  <si>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</si>
  <si>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</si>
  <si>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</si>
  <si>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</si>
  <si>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</si>
  <si>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</si>
  <si>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</si>
  <si>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</si>
  <si>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</si>
  <si>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</si>
  <si>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</si>
  <si>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</si>
  <si>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</si>
  <si>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</si>
  <si>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</si>
  <si>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</si>
  <si>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</si>
  <si>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</si>
  <si>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</si>
  <si>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</si>
  <si>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</si>
  <si>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</si>
  <si>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</si>
  <si>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</si>
  <si>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</si>
  <si>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</si>
  <si>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</si>
  <si>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</si>
  <si>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</si>
  <si>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</si>
  <si>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</si>
  <si>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</si>
  <si>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</si>
  <si>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</si>
  <si>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</si>
  <si>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</si>
  <si>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</si>
  <si>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</si>
  <si>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</si>
  <si>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</si>
  <si>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</si>
  <si>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</si>
  <si>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</si>
  <si>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</si>
  <si>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</si>
  <si>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</si>
  <si>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</si>
  <si>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</si>
  <si>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</si>
  <si>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</si>
  <si>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</si>
  <si>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</si>
  <si>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</si>
  <si>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</si>
  <si>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</si>
  <si>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</si>
  <si>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</si>
  <si>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</si>
  <si>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</si>
  <si>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</si>
  <si>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</si>
  <si>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</si>
  <si>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</si>
  <si>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</si>
  <si>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</si>
  <si>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</si>
  <si>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</si>
  <si>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</si>
  <si>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</si>
  <si>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</si>
  <si>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</si>
  <si>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</si>
  <si>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</si>
  <si>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</si>
  <si>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</si>
  <si>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</si>
  <si>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</si>
  <si>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</si>
  <si>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</si>
  <si>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</si>
  <si>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</si>
  <si>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</si>
  <si>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</si>
  <si>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</si>
  <si>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</si>
  <si>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</si>
  <si>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</si>
  <si>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</si>
  <si>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</si>
  <si>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</si>
  <si>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</si>
  <si>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</si>
  <si>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</si>
  <si>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</si>
  <si>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</si>
  <si>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</si>
  <si>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</si>
  <si>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</si>
  <si>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</si>
  <si>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</si>
  <si>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</si>
  <si>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</si>
  <si>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</si>
  <si>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</si>
  <si>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</si>
  <si>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</si>
  <si>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</si>
  <si>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</si>
  <si>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</si>
  <si>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</si>
  <si>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</si>
  <si>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</si>
  <si>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</si>
  <si>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</si>
  <si>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</si>
  <si>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</si>
  <si>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</si>
  <si>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</si>
  <si>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</si>
  <si>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</si>
  <si>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</si>
  <si>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</si>
  <si>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</si>
  <si>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</si>
  <si>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</si>
  <si>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</si>
  <si>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</si>
  <si>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</si>
  <si>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</si>
  <si>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</si>
  <si>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</si>
  <si>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</si>
  <si>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</si>
  <si>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</si>
  <si>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</si>
  <si>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</si>
  <si>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</si>
  <si>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</si>
  <si>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</si>
  <si>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</si>
  <si>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</si>
  <si>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</si>
  <si>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</si>
  <si>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</si>
  <si>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</si>
  <si>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</si>
  <si>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</si>
  <si>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</si>
  <si>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</si>
  <si>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</si>
  <si>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</si>
  <si>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</si>
  <si>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</si>
  <si>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</si>
  <si>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</si>
  <si>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</si>
  <si>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</si>
  <si>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</si>
  <si>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</si>
  <si>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</si>
  <si>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</si>
  <si>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</si>
  <si>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</si>
  <si>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</si>
  <si>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</si>
  <si>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</si>
  <si>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</si>
  <si>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</si>
  <si>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</si>
  <si>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</si>
  <si>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</si>
  <si>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</si>
  <si>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</si>
  <si>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</si>
  <si>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</si>
  <si>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</si>
  <si>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</si>
  <si>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</si>
  <si>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</si>
  <si>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</si>
  <si>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</si>
  <si>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</si>
  <si>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</si>
  <si>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</si>
  <si>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</si>
  <si>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</si>
  <si>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</si>
  <si>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</si>
  <si>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</si>
  <si>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</si>
  <si>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</si>
  <si>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</si>
  <si>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</si>
  <si>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</si>
  <si>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</si>
  <si>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</si>
  <si>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</si>
  <si>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</si>
  <si>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</si>
  <si>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</si>
  <si>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</si>
  <si>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</si>
  <si>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</si>
  <si>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</si>
  <si>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</si>
  <si>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</si>
  <si>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</si>
  <si>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</si>
  <si>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</si>
  <si>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</si>
  <si>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</si>
  <si>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</si>
  <si>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</si>
  <si>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</si>
  <si>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</si>
  <si>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</si>
  <si>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</si>
  <si>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</si>
  <si>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</si>
  <si>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</si>
  <si>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</si>
  <si>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</si>
  <si>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</si>
  <si>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</si>
  <si>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</si>
  <si>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</si>
  <si>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</si>
  <si>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</si>
  <si>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</si>
  <si>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</si>
  <si>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</si>
  <si>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</si>
  <si>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</si>
  <si>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</si>
  <si>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</si>
  <si>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</si>
  <si>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</si>
  <si>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</si>
  <si>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</si>
  <si>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</si>
  <si>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</si>
  <si>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</si>
  <si>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</si>
  <si>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</si>
  <si>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</si>
  <si>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</si>
  <si>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</si>
  <si>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</si>
  <si>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</si>
  <si>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</si>
  <si>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</si>
  <si>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</si>
  <si>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</si>
  <si>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</si>
  <si>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</si>
  <si>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</si>
  <si>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</si>
  <si>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</si>
  <si>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</si>
  <si>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</si>
  <si>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</si>
  <si>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</si>
  <si>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</si>
  <si>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</si>
  <si>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</si>
  <si>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</si>
  <si>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</si>
  <si>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</si>
  <si>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</si>
  <si>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</si>
  <si>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</si>
  <si>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</si>
  <si>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</si>
  <si>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</si>
  <si>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</si>
  <si>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</si>
  <si>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</si>
  <si>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</si>
  <si>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</si>
  <si>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</si>
  <si>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</si>
  <si>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</si>
  <si>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</si>
  <si>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</si>
  <si>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</si>
  <si>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</si>
  <si>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</si>
  <si>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</si>
  <si>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</si>
  <si>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</si>
  <si>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</si>
  <si>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</si>
  <si>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</si>
  <si>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</si>
  <si>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</si>
  <si>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</si>
  <si>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</si>
  <si>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</si>
  <si>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</si>
  <si>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</si>
  <si>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</si>
  <si>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</si>
  <si>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</si>
  <si>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</si>
  <si>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</si>
  <si>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</si>
  <si>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</si>
  <si>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</si>
  <si>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</si>
  <si>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</si>
  <si>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</si>
  <si>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</si>
  <si>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</si>
  <si>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</si>
  <si>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</si>
  <si>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</si>
  <si>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</si>
  <si>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</si>
  <si>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</si>
  <si>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</si>
  <si>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</si>
  <si>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</si>
  <si>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</si>
  <si>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</si>
  <si>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</si>
  <si>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</si>
  <si>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</si>
  <si>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</si>
  <si>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</si>
  <si>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</si>
  <si>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</si>
  <si>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</si>
  <si>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</si>
  <si>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</si>
  <si>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</si>
  <si>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</si>
  <si>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</si>
  <si>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</si>
  <si>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</si>
  <si>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</si>
  <si>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</si>
  <si>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</si>
  <si>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</si>
  <si>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</si>
  <si>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</si>
  <si>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</si>
  <si>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</si>
  <si>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</si>
  <si>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</si>
  <si>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</si>
  <si>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</si>
  <si>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</si>
  <si>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</si>
  <si>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</si>
  <si>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</si>
  <si>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</si>
  <si>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</si>
  <si>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</si>
  <si>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</si>
  <si>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</si>
  <si>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</si>
  <si>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</si>
  <si>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</si>
  <si>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</si>
  <si>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</si>
  <si>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</si>
  <si>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</si>
  <si>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</si>
  <si>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</si>
  <si>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</si>
  <si>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</si>
  <si>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</si>
  <si>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</si>
  <si>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</si>
  <si>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</si>
  <si>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</si>
  <si>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</si>
  <si>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</si>
  <si>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</si>
  <si>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</si>
  <si>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</si>
  <si>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</si>
  <si>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</si>
  <si>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</si>
  <si>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</si>
  <si>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</si>
  <si>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</si>
  <si>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</si>
  <si>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</si>
  <si>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</si>
  <si>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</si>
  <si>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</si>
  <si>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</si>
  <si>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</si>
  <si>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</si>
  <si>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</si>
  <si>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</si>
  <si>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</si>
  <si>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</si>
  <si>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</si>
  <si>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</si>
  <si>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</si>
  <si>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</si>
  <si>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</si>
  <si>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</si>
  <si>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</si>
  <si>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</si>
  <si>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</si>
  <si>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</si>
  <si>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</si>
  <si>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</si>
  <si>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</si>
  <si>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</si>
  <si>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</si>
  <si>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</si>
  <si>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</si>
  <si>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</si>
  <si>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</si>
  <si>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</si>
  <si>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</si>
  <si>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</si>
  <si>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</si>
  <si>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</si>
  <si>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</si>
  <si>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</si>
  <si>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</si>
  <si>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</si>
  <si>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</si>
  <si>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</si>
  <si>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</si>
  <si>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</si>
  <si>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</si>
  <si>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</si>
  <si>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</si>
  <si>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</si>
  <si>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</si>
  <si>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</si>
  <si>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</si>
  <si>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</si>
  <si>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</si>
  <si>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</si>
  <si>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</si>
  <si>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</si>
  <si>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</si>
  <si>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</si>
  <si>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</si>
  <si>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</si>
  <si>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</si>
  <si>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</si>
  <si>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</si>
  <si>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</si>
  <si>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</si>
  <si>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</si>
  <si>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</si>
  <si>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</si>
  <si>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</si>
  <si>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</si>
  <si>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</si>
  <si>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</si>
  <si>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</si>
  <si>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</si>
  <si>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</si>
  <si>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</si>
  <si>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</si>
  <si>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</si>
  <si>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</si>
  <si>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</si>
  <si>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</si>
  <si>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</si>
  <si>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</si>
  <si>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</si>
  <si>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</si>
  <si>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</si>
  <si>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</si>
  <si>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</si>
  <si>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</si>
  <si>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</si>
  <si>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</si>
  <si>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</si>
  <si>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</si>
  <si>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</si>
  <si>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</si>
  <si>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</si>
  <si>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</si>
  <si>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</si>
  <si>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</si>
  <si>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</si>
  <si>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</si>
  <si>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</si>
  <si>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</si>
  <si>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</si>
  <si>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</si>
  <si>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</si>
  <si>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</si>
  <si>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</si>
  <si>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</si>
  <si>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</si>
  <si>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</si>
  <si>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</si>
  <si>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</si>
  <si>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</si>
  <si>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</si>
  <si>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</si>
  <si>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</si>
  <si>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</si>
  <si>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</si>
  <si>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</si>
  <si>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</si>
  <si>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</si>
  <si>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</si>
  <si>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</si>
  <si>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</si>
  <si>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</si>
  <si>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</si>
  <si>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</si>
  <si>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</si>
  <si>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</si>
  <si>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</si>
  <si>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</si>
  <si>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</si>
  <si>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</si>
  <si>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</si>
  <si>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</si>
  <si>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</si>
  <si>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</si>
  <si>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</si>
  <si>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</si>
  <si>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</si>
  <si>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</si>
  <si>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</si>
  <si>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</si>
  <si>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</si>
  <si>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</si>
  <si>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</si>
  <si>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</si>
  <si>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</si>
  <si>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</si>
  <si>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</si>
  <si>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</si>
  <si>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</si>
  <si>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</si>
  <si>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</si>
  <si>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</si>
  <si>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</si>
  <si>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</si>
  <si>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</si>
  <si>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</si>
  <si>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</si>
  <si>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</si>
  <si>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</si>
  <si>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</si>
  <si>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</si>
  <si>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</si>
  <si>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</si>
  <si>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</si>
  <si>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</si>
  <si>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</si>
  <si>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</si>
  <si>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</si>
  <si>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</si>
  <si>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</si>
  <si>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</si>
  <si>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</si>
  <si>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</si>
  <si>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</si>
  <si>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</si>
  <si>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</si>
  <si>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</si>
  <si>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</si>
  <si>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</si>
  <si>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</si>
  <si>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</si>
  <si>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</si>
  <si>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</si>
  <si>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</si>
  <si>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</si>
  <si>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</si>
  <si>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</si>
  <si>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</si>
  <si>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</si>
  <si>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</si>
  <si>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</si>
  <si>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</si>
  <si>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</si>
  <si>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</si>
  <si>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</si>
  <si>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</si>
  <si>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</si>
  <si>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</si>
  <si>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</si>
  <si>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</si>
  <si>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</si>
  <si>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</si>
  <si>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</si>
  <si>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</si>
  <si>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</si>
  <si>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</si>
  <si>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</si>
  <si>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</si>
  <si>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</si>
  <si>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</si>
  <si>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</si>
  <si>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</si>
  <si>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</si>
  <si>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</si>
  <si>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</si>
  <si>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</si>
  <si>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</si>
  <si>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</si>
  <si>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</si>
  <si>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</si>
  <si>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</si>
  <si>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</si>
  <si>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</si>
  <si>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</si>
  <si>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</si>
  <si>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</si>
  <si>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</si>
  <si>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</si>
  <si>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</si>
  <si>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</si>
  <si>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</si>
  <si>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</si>
  <si>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</si>
  <si>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</si>
  <si>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</si>
  <si>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</si>
  <si>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</si>
  <si>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</si>
  <si>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</si>
  <si>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</si>
  <si>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</si>
  <si>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</si>
  <si>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</si>
  <si>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</si>
  <si>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</si>
  <si>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</si>
  <si>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</si>
  <si>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</si>
  <si>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</si>
  <si>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</si>
  <si>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</si>
  <si>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</si>
  <si>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</si>
  <si>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</si>
  <si>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</si>
  <si>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</si>
  <si>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</si>
  <si>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</si>
  <si>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</si>
  <si>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</si>
  <si>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</si>
  <si>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</si>
  <si>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</si>
  <si>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</si>
  <si>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</si>
  <si>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</si>
  <si>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</si>
  <si>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</si>
  <si>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</si>
  <si>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</si>
  <si>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</si>
  <si>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</si>
  <si>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</si>
  <si>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</si>
  <si>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</si>
  <si>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</si>
  <si>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</si>
  <si>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</si>
  <si>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</si>
  <si>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</si>
  <si>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</si>
  <si>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</si>
  <si>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</si>
  <si>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</si>
  <si>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</si>
  <si>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</si>
  <si>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</si>
  <si>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</si>
  <si>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</si>
  <si>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</si>
  <si>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</si>
  <si>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</si>
  <si>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</si>
  <si>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</si>
  <si>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</si>
  <si>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</si>
  <si>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</si>
  <si>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</si>
  <si>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</si>
  <si>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</si>
  <si>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</si>
  <si>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</si>
  <si>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</si>
  <si>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</si>
  <si>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</si>
  <si>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</si>
  <si>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</si>
  <si>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</si>
  <si>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</si>
  <si>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</si>
  <si>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</si>
  <si>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</si>
  <si>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</si>
  <si>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</si>
  <si>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</si>
  <si>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</si>
  <si>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</si>
  <si>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</si>
  <si>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</si>
  <si>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</si>
  <si>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</si>
  <si>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</si>
  <si>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</si>
  <si>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</si>
  <si>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</si>
  <si>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</si>
  <si>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</si>
  <si>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</si>
  <si>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</si>
  <si>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</si>
  <si>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</si>
  <si>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</si>
  <si>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</si>
  <si>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</si>
  <si>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</si>
  <si>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</si>
  <si>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</si>
  <si>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</si>
  <si>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</si>
  <si>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</si>
  <si>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</si>
  <si>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</si>
  <si>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</si>
  <si>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</si>
  <si>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</si>
  <si>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</si>
  <si>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</si>
  <si>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</si>
  <si>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</si>
  <si>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</si>
  <si>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</si>
  <si>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</si>
  <si>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</si>
  <si>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</si>
  <si>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</si>
  <si>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</si>
  <si>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</si>
  <si>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</si>
  <si>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</si>
  <si>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</si>
  <si>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</si>
  <si>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</si>
  <si>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</si>
  <si>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</si>
  <si>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</si>
  <si>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</si>
  <si>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</si>
  <si>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</si>
  <si>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</si>
  <si>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</si>
  <si>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</si>
  <si>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</si>
  <si>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</si>
  <si>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</si>
  <si>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</si>
  <si>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</si>
  <si>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</si>
  <si>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</si>
  <si>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</si>
  <si>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</si>
  <si>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</si>
  <si>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</si>
  <si>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</si>
  <si>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</si>
  <si>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</si>
  <si>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</si>
  <si>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</si>
  <si>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</si>
  <si>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</si>
  <si>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</si>
  <si>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</si>
  <si>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</si>
  <si>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</si>
  <si>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</si>
  <si>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</si>
  <si>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</si>
  <si>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</si>
  <si>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</si>
  <si>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</si>
  <si>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</si>
  <si>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</si>
  <si>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</si>
  <si>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</si>
  <si>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</si>
  <si>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</si>
  <si>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</si>
  <si>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</si>
  <si>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</si>
  <si>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</si>
  <si>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</si>
  <si>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</si>
  <si>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</si>
  <si>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</si>
  <si>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</si>
  <si>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</si>
  <si>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</si>
  <si>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</si>
  <si>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</si>
  <si>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</si>
  <si>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</si>
  <si>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</si>
  <si>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</si>
  <si>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</si>
  <si>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</si>
  <si>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</si>
  <si>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</si>
  <si>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</si>
  <si>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</si>
  <si>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</si>
  <si>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</si>
  <si>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</si>
  <si>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</si>
  <si>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</si>
  <si>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</si>
  <si>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</si>
  <si>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</si>
  <si>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</si>
  <si>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</si>
  <si>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</si>
  <si>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</si>
  <si>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</si>
  <si>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</si>
  <si>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</si>
  <si>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</si>
  <si>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</si>
  <si>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</si>
  <si>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</si>
  <si>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</si>
  <si>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</si>
  <si>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</si>
  <si>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</si>
  <si>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</si>
  <si>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</si>
  <si>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</si>
  <si>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</si>
  <si>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</si>
  <si>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</si>
  <si>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</si>
  <si>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</si>
  <si>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</si>
  <si>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</si>
  <si>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</si>
  <si>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</si>
  <si>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</si>
  <si>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</si>
  <si>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</si>
  <si>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</si>
  <si>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</si>
  <si>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</si>
  <si>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</si>
  <si>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</si>
  <si>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</si>
  <si>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</si>
  <si>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</si>
  <si>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</si>
  <si>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</si>
  <si>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</si>
  <si>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</si>
  <si>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</si>
  <si>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</si>
  <si>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</si>
  <si>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</si>
  <si>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</si>
  <si>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</si>
  <si>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</si>
  <si>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</si>
  <si>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</si>
  <si>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</si>
  <si>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</si>
  <si>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</si>
  <si>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</si>
  <si>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</si>
  <si>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</si>
  <si>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</si>
  <si>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</si>
  <si>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</si>
  <si>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</si>
  <si>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</si>
  <si>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</si>
  <si>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</si>
  <si>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</si>
  <si>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</si>
  <si>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</si>
  <si>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</si>
  <si>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</si>
  <si>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</si>
  <si>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</si>
  <si>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</si>
  <si>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</si>
  <si>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</si>
  <si>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</si>
  <si>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</si>
  <si>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</si>
  <si>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</si>
  <si>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</si>
  <si>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</si>
  <si>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</si>
  <si>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</si>
  <si>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</si>
  <si>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</si>
  <si>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</si>
  <si>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</si>
  <si>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</si>
  <si>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</si>
  <si>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</si>
  <si>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</si>
  <si>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</si>
  <si>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</si>
  <si>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</si>
  <si>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</si>
  <si>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</si>
  <si>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</si>
  <si>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</si>
  <si>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</si>
  <si>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</si>
  <si>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</si>
  <si>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</si>
  <si>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</si>
  <si>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</si>
  <si>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</si>
  <si>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</si>
  <si>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</si>
  <si>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</si>
  <si>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</si>
  <si>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</si>
  <si>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</si>
  <si>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</si>
  <si>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</si>
  <si>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</si>
  <si>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</si>
  <si>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</si>
  <si>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</si>
  <si>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</si>
  <si>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</si>
  <si>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</si>
  <si>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</si>
  <si>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</si>
  <si>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</si>
  <si>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</si>
  <si>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</si>
  <si>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</si>
  <si>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</si>
  <si>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</si>
  <si>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</si>
  <si>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</si>
  <si>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</si>
  <si>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</si>
  <si>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</si>
  <si>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</si>
  <si>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</si>
  <si>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</si>
  <si>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</si>
  <si>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</si>
  <si>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</si>
  <si>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</si>
  <si>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</si>
  <si>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</si>
  <si>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</si>
  <si>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</si>
  <si>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</si>
  <si>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</si>
  <si>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</si>
  <si>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</si>
  <si>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</si>
  <si>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</si>
  <si>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</si>
  <si>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</si>
  <si>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</si>
  <si>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</si>
  <si>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</si>
  <si>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</si>
  <si>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</si>
  <si>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</si>
  <si>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</si>
  <si>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</si>
  <si>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</si>
  <si>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</si>
  <si>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</si>
  <si>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</si>
  <si>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</si>
  <si>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</si>
  <si>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</si>
  <si>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</si>
  <si>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</si>
  <si>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</si>
  <si>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</si>
  <si>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</si>
  <si>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</si>
  <si>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</si>
  <si>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</si>
  <si>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</si>
  <si>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</si>
  <si>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</si>
  <si>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</si>
  <si>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</si>
  <si>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</si>
  <si>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</si>
  <si>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</si>
  <si>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</si>
  <si>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</si>
  <si>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</si>
  <si>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</si>
  <si>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</si>
  <si>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</si>
  <si>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</si>
  <si>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</si>
  <si>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</si>
  <si>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</si>
  <si>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</si>
  <si>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</si>
  <si>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</si>
  <si>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</si>
  <si>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</si>
  <si>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</si>
  <si>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</si>
  <si>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</si>
  <si>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</si>
  <si>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</si>
  <si>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</si>
  <si>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</si>
  <si>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</si>
  <si>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</si>
  <si>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</si>
  <si>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</si>
  <si>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</si>
  <si>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</si>
  <si>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</si>
  <si>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</si>
  <si>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</si>
  <si>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</si>
  <si>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</si>
  <si>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</si>
  <si>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</si>
  <si>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</si>
  <si>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</si>
  <si>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</si>
  <si>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</si>
  <si>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</si>
  <si>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</si>
  <si>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</si>
  <si>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</si>
  <si>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</si>
  <si>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</si>
  <si>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</si>
  <si>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</si>
  <si>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</si>
  <si>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</si>
  <si>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</si>
  <si>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</si>
  <si>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</si>
  <si>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</si>
  <si>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</si>
  <si>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</si>
  <si>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</si>
  <si>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</si>
  <si>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</si>
  <si>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</si>
  <si>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</si>
  <si>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</si>
  <si>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</si>
  <si>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</si>
  <si>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</si>
  <si>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</si>
  <si>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</si>
  <si>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</si>
  <si>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</si>
  <si>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</si>
  <si>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</si>
  <si>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</si>
  <si>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</si>
  <si>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</si>
  <si>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</si>
  <si>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</si>
  <si>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</si>
  <si>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</si>
  <si>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</si>
  <si>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</si>
  <si>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</si>
  <si>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</si>
  <si>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</si>
  <si>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</si>
  <si>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</si>
  <si>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</si>
  <si>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</si>
  <si>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</si>
  <si>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</si>
  <si>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</si>
  <si>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</si>
  <si>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</si>
  <si>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</si>
  <si>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</si>
  <si>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</si>
  <si>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</si>
  <si>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</si>
  <si>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</si>
  <si>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</si>
  <si>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</si>
  <si>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</si>
  <si>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</si>
  <si>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</si>
  <si>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</si>
  <si>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</si>
  <si>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</si>
  <si>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</si>
  <si>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</si>
  <si>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</si>
  <si>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</si>
  <si>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</si>
  <si>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</si>
  <si>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</si>
  <si>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</si>
  <si>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</si>
  <si>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</si>
  <si>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</si>
  <si>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</si>
  <si>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</si>
  <si>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</si>
  <si>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</si>
  <si>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</si>
  <si>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</si>
  <si>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</si>
  <si>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</si>
  <si>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</si>
  <si>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</si>
  <si>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</si>
  <si>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</si>
  <si>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</si>
  <si>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</si>
  <si>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</si>
  <si>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</si>
  <si>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</si>
  <si>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</si>
  <si>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</si>
  <si>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</si>
  <si>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</si>
  <si>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</si>
  <si>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</si>
  <si>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</si>
  <si>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</si>
  <si>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</si>
  <si>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</si>
  <si>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</si>
  <si>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</si>
  <si>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</si>
  <si>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</si>
  <si>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</si>
  <si>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</si>
  <si>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</si>
  <si>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</si>
  <si>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</si>
  <si>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</si>
  <si>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</si>
  <si>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</si>
  <si>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</si>
  <si>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</si>
  <si>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</si>
  <si>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</si>
  <si>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</si>
  <si>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</si>
  <si>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</si>
  <si>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</si>
  <si>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</si>
  <si>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</si>
  <si>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</si>
  <si>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</si>
  <si>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</si>
  <si>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</si>
  <si>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</si>
  <si>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</si>
  <si>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</si>
  <si>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</si>
  <si>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</si>
  <si>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</si>
  <si>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</si>
  <si>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</si>
  <si>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</si>
  <si>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</si>
  <si>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</si>
  <si>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</si>
  <si>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</si>
  <si>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</si>
  <si>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</si>
  <si>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</si>
  <si>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</si>
  <si>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</si>
  <si>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</si>
  <si>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</si>
  <si>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</si>
  <si>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</si>
  <si>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</si>
  <si>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</si>
  <si>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</si>
  <si>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</si>
  <si>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</si>
  <si>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</si>
  <si>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</si>
  <si>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</si>
  <si>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</si>
  <si>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</si>
  <si>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</si>
  <si>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</si>
  <si>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</si>
  <si>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</si>
  <si>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</si>
  <si>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</si>
  <si>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</si>
  <si>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</si>
  <si>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</si>
  <si>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</si>
  <si>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</si>
  <si>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</si>
  <si>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</si>
  <si>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</si>
  <si>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</si>
  <si>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</si>
  <si>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</si>
  <si>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</si>
  <si>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</si>
  <si>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</si>
  <si>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</si>
  <si>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</si>
  <si>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</si>
  <si>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</si>
  <si>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</si>
  <si>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</si>
  <si>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</si>
  <si>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</si>
  <si>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</si>
  <si>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</si>
  <si>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</si>
  <si>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</si>
  <si>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</si>
  <si>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</si>
  <si>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</si>
  <si>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</si>
  <si>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</si>
  <si>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</si>
  <si>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</si>
  <si>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</si>
  <si>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</si>
  <si>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</si>
  <si>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</si>
  <si>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</si>
  <si>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</si>
  <si>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</si>
  <si>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</si>
  <si>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</si>
  <si>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</si>
  <si>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</si>
  <si>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</si>
  <si>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</si>
  <si>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</si>
  <si>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</si>
  <si>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</si>
  <si>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</si>
  <si>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</si>
  <si>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</si>
  <si>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</si>
  <si>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</si>
  <si>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</si>
  <si>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</si>
  <si>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</si>
  <si>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</si>
  <si>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</si>
  <si>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</si>
  <si>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</si>
  <si>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</si>
  <si>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</si>
  <si>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</si>
  <si>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</si>
  <si>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</si>
  <si>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</si>
  <si>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</si>
  <si>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</si>
  <si>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</si>
  <si>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</si>
  <si>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</si>
  <si>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</si>
  <si>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</si>
  <si>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</si>
  <si>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</si>
  <si>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</si>
  <si>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</si>
  <si>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</si>
  <si>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</si>
  <si>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</si>
  <si>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</si>
  <si>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</si>
  <si>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</si>
  <si>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</si>
  <si>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</si>
  <si>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</si>
  <si>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</si>
  <si>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</si>
  <si>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</si>
  <si>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</si>
  <si>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</si>
  <si>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</si>
  <si>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</si>
  <si>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</si>
  <si>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</si>
  <si>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</si>
  <si>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</si>
  <si>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</si>
  <si>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</si>
  <si>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</si>
  <si>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</si>
  <si>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</si>
  <si>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</si>
  <si>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</si>
  <si>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</si>
  <si>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</si>
  <si>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</si>
  <si>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</si>
  <si>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</si>
  <si>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</si>
  <si>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</si>
  <si>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</si>
  <si>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</si>
  <si>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</si>
  <si>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</si>
  <si>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</si>
  <si>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</si>
  <si>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</si>
  <si>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</si>
  <si>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</si>
  <si>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</si>
  <si>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</si>
  <si>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</si>
  <si>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</si>
  <si>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</si>
  <si>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</si>
  <si>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</si>
  <si>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</si>
  <si>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</si>
  <si>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</si>
  <si>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</si>
  <si>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</si>
  <si>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</si>
  <si>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</si>
  <si>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</si>
  <si>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</si>
  <si>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</si>
  <si>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</si>
  <si>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</si>
  <si>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</si>
  <si>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</si>
  <si>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</si>
  <si>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</si>
  <si>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</si>
  <si>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</si>
  <si>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</si>
  <si>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</si>
  <si>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</si>
  <si>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</si>
  <si>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</si>
  <si>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</si>
  <si>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</si>
  <si>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</si>
  <si>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</si>
  <si>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</si>
  <si>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</si>
  <si>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</si>
  <si>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</si>
  <si>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</si>
  <si>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</si>
  <si>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</si>
  <si>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</si>
  <si>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</si>
  <si>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</si>
  <si>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</si>
  <si>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</si>
  <si>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</si>
  <si>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</si>
  <si>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</si>
  <si>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</si>
  <si>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</si>
  <si>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</si>
  <si>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</si>
  <si>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</si>
  <si>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</si>
  <si>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</si>
  <si>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</si>
  <si>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</si>
  <si>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</si>
  <si>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</si>
  <si>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</si>
  <si>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</si>
  <si>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</si>
  <si>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</si>
  <si>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</si>
  <si>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</si>
  <si>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</si>
  <si>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</si>
  <si>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</si>
  <si>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</si>
  <si>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</si>
  <si>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</si>
  <si>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</si>
  <si>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</si>
  <si>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</si>
  <si>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</si>
  <si>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</si>
  <si>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</si>
  <si>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</si>
  <si>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</si>
  <si>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</si>
  <si>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</si>
  <si>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</si>
  <si>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</si>
  <si>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</si>
  <si>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</si>
  <si>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</si>
  <si>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</si>
  <si>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</si>
  <si>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</si>
  <si>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</si>
  <si>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</si>
  <si>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</si>
  <si>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</si>
  <si>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</si>
  <si>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</si>
  <si>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</si>
  <si>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</si>
  <si>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</si>
  <si>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</si>
  <si>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</si>
  <si>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</si>
  <si>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</si>
  <si>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</si>
  <si>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</si>
  <si>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</si>
  <si>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</si>
  <si>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</si>
  <si>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</si>
  <si>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</si>
  <si>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</si>
  <si>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</si>
  <si>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</si>
  <si>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</si>
  <si>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</si>
  <si>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</si>
  <si>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</si>
  <si>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</si>
  <si>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</si>
  <si>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</si>
  <si>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</si>
  <si>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</si>
  <si>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</si>
  <si>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</si>
  <si>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</si>
  <si>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</si>
  <si>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</si>
  <si>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</si>
  <si>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</si>
  <si>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</si>
  <si>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</si>
  <si>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</si>
  <si>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</si>
  <si>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</si>
  <si>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</si>
  <si>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</si>
  <si>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</si>
  <si>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</si>
  <si>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</si>
  <si>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</si>
  <si>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</si>
  <si>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</si>
  <si>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</si>
  <si>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</si>
  <si>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</si>
  <si>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</si>
  <si>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</si>
  <si>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</si>
  <si>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</si>
  <si>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</si>
  <si>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</si>
  <si>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</si>
  <si>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</si>
  <si>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</si>
  <si>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</si>
  <si>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</si>
  <si>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</si>
  <si>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</si>
  <si>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</si>
  <si>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</si>
  <si>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</si>
  <si>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</si>
  <si>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</si>
  <si>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</si>
  <si>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</si>
  <si>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</si>
  <si>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</si>
  <si>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</si>
  <si>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</si>
  <si>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</si>
  <si>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</si>
  <si>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</si>
  <si>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</si>
  <si>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</si>
  <si>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</si>
  <si>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</si>
  <si>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</si>
  <si>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</si>
  <si>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</si>
  <si>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</si>
  <si>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</si>
  <si>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</si>
  <si>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</si>
  <si>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</si>
  <si>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</si>
  <si>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</si>
  <si>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</si>
  <si>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</si>
  <si>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</si>
  <si>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</si>
  <si>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</si>
  <si>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</si>
  <si>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</si>
  <si>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</si>
  <si>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</si>
  <si>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</si>
  <si>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</si>
  <si>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</si>
  <si>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</si>
  <si>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</si>
  <si>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</si>
  <si>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</si>
  <si>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</si>
  <si>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</si>
  <si>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</si>
  <si>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</si>
  <si>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</si>
  <si>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</si>
  <si>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</si>
  <si>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</si>
  <si>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</si>
  <si>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</si>
  <si>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</si>
  <si>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</si>
  <si>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</si>
  <si>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</si>
  <si>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</si>
  <si>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</si>
  <si>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</si>
  <si>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</si>
  <si>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</si>
  <si>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</si>
  <si>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</si>
  <si>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</si>
  <si>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</si>
  <si>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</si>
  <si>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</si>
  <si>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</si>
  <si>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</si>
  <si>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</si>
  <si>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</si>
  <si>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</si>
  <si>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</si>
  <si>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</si>
  <si>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</si>
  <si>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</si>
  <si>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</si>
  <si>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</si>
  <si>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</si>
  <si>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</si>
  <si>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</si>
  <si>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</si>
  <si>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</si>
  <si>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</si>
  <si>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</si>
  <si>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</si>
  <si>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</si>
  <si>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</si>
  <si>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</si>
  <si>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</si>
  <si>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</si>
  <si>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</si>
  <si>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</si>
  <si>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</si>
  <si>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</si>
  <si>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</si>
  <si>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</si>
  <si>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</si>
  <si>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</si>
  <si>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</si>
  <si>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</si>
  <si>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</si>
  <si>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</si>
  <si>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</si>
  <si>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</si>
  <si>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</si>
  <si>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</si>
  <si>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</si>
  <si>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</si>
  <si>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</si>
  <si>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</si>
  <si>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</si>
  <si>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</si>
  <si>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</si>
  <si>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</si>
  <si>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</si>
  <si>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</si>
  <si>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</si>
  <si>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</si>
  <si>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</si>
  <si>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</si>
  <si>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</si>
  <si>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</si>
  <si>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</si>
  <si>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</si>
  <si>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</si>
  <si>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</si>
  <si>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</si>
  <si>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</si>
  <si>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</si>
  <si>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</si>
  <si>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</si>
  <si>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</si>
  <si>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</si>
  <si>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</si>
  <si>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</si>
  <si>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</si>
  <si>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</si>
  <si>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</si>
  <si>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</si>
  <si>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</si>
  <si>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</si>
  <si>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</si>
  <si>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</si>
  <si>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</si>
  <si>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</si>
  <si>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</si>
  <si>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</si>
  <si>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</si>
  <si>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</si>
  <si>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</si>
  <si>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</si>
  <si>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</si>
  <si>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</si>
  <si>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</si>
  <si>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</si>
  <si>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</si>
  <si>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</si>
  <si>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</si>
  <si>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</si>
  <si>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</si>
  <si>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</si>
  <si>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</si>
  <si>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</si>
  <si>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</si>
  <si>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</si>
  <si>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</si>
  <si>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</si>
  <si>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</si>
  <si>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</si>
  <si>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</si>
  <si>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</si>
  <si>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</si>
  <si>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</si>
  <si>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</si>
  <si>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</si>
  <si>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</si>
  <si>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</si>
  <si>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</si>
  <si>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</si>
  <si>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</si>
  <si>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</si>
  <si>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</si>
  <si>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</si>
  <si>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</si>
  <si>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</si>
  <si>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</si>
  <si>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</si>
  <si>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</si>
  <si>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</si>
  <si>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</si>
  <si>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</si>
  <si>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</si>
  <si>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</si>
  <si>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</si>
  <si>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</si>
  <si>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</si>
  <si>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</si>
  <si>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</si>
  <si>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</si>
  <si>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</si>
  <si>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</si>
  <si>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</si>
  <si>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</si>
  <si>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</si>
  <si>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</si>
  <si>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</si>
  <si>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</si>
  <si>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</si>
  <si>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</si>
  <si>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</si>
  <si>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</si>
  <si>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</si>
  <si>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</si>
  <si>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</si>
  <si>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</si>
  <si>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</si>
  <si>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</si>
  <si>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</si>
  <si>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</si>
  <si>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</si>
  <si>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</si>
  <si>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</si>
  <si>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</si>
  <si>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</si>
  <si>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</si>
  <si>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</si>
  <si>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</si>
  <si>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</si>
  <si>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</si>
  <si>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</si>
  <si>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</si>
  <si>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</si>
  <si>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</si>
  <si>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</si>
  <si>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</si>
  <si>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</si>
  <si>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</si>
  <si>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</si>
  <si>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</si>
  <si>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</si>
  <si>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</si>
  <si>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</si>
  <si>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</si>
  <si>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</si>
  <si>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</si>
  <si>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</si>
  <si>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</si>
  <si>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</si>
  <si>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</si>
  <si>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</si>
  <si>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</si>
  <si>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</si>
  <si>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</si>
  <si>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</si>
  <si>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</si>
  <si>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</si>
  <si>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</si>
  <si>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</si>
  <si>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</si>
  <si>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</si>
  <si>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</si>
  <si>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</si>
  <si>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</si>
  <si>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</si>
  <si>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</si>
  <si>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</si>
  <si>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</si>
  <si>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</si>
  <si>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</si>
  <si>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</si>
  <si>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</si>
  <si>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</si>
  <si>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</si>
  <si>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</si>
  <si>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</si>
  <si>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</si>
  <si>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</si>
  <si>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</si>
  <si>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</si>
  <si>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</si>
  <si>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</si>
  <si>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</si>
  <si>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</si>
  <si>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</si>
  <si>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</si>
  <si>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</si>
  <si>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</si>
  <si>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</si>
  <si>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</si>
  <si>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</si>
  <si>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</si>
  <si>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</si>
  <si>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</si>
  <si>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</si>
  <si>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</si>
  <si>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</si>
  <si>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</si>
  <si>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</si>
  <si>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</si>
  <si>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</si>
  <si>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</si>
  <si>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</si>
  <si>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</si>
  <si>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</si>
  <si>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</si>
  <si>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</si>
  <si>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</si>
  <si>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</si>
  <si>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</si>
  <si>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</si>
  <si>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</si>
  <si>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</si>
  <si>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</si>
  <si>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</si>
  <si>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</si>
  <si>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</si>
  <si>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</si>
  <si>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</si>
  <si>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</si>
  <si>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</si>
  <si>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</si>
  <si>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</si>
  <si>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</si>
  <si>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</si>
  <si>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</si>
  <si>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</si>
  <si>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</si>
  <si>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</si>
  <si>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</si>
  <si>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</si>
  <si>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</si>
  <si>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</si>
  <si>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</si>
  <si>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</si>
  <si>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</si>
  <si>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</si>
  <si>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</si>
  <si>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</si>
  <si>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</si>
  <si>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</si>
  <si>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</si>
  <si>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</si>
  <si>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</si>
  <si>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</si>
  <si>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</si>
  <si>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</si>
  <si>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</si>
  <si>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</si>
  <si>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</si>
  <si>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</si>
  <si>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</si>
  <si>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</si>
  <si>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</si>
  <si>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</si>
  <si>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</si>
  <si>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</si>
  <si>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</si>
  <si>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</si>
  <si>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</si>
  <si>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</si>
  <si>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</si>
  <si>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</si>
  <si>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</si>
  <si>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</si>
  <si>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</si>
  <si>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</si>
  <si>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</si>
  <si>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</si>
  <si>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</si>
  <si>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</si>
  <si>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</si>
  <si>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</si>
  <si>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</si>
  <si>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</si>
  <si>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</si>
  <si>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</si>
  <si>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</si>
  <si>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</si>
  <si>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</si>
  <si>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</si>
  <si>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</si>
  <si>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</si>
  <si>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</si>
  <si>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</si>
  <si>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</si>
  <si>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</si>
  <si>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</si>
  <si>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</si>
  <si>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</si>
  <si>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</si>
  <si>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</si>
  <si>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</si>
  <si>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</si>
  <si>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</si>
  <si>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</si>
  <si>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</si>
  <si>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</si>
  <si>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</si>
  <si>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</si>
  <si>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</si>
  <si>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</si>
  <si>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</si>
  <si>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</si>
  <si>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</si>
  <si>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</si>
  <si>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</si>
  <si>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</si>
  <si>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</si>
  <si>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</si>
  <si>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</si>
  <si>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</si>
  <si>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</si>
  <si>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</si>
  <si>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</si>
  <si>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</si>
  <si>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</si>
  <si>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</si>
  <si>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</si>
  <si>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</si>
  <si>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</si>
  <si>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</si>
  <si>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</si>
  <si>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</si>
  <si>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</si>
  <si>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</si>
  <si>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</si>
  <si>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</si>
  <si>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</si>
  <si>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</si>
  <si>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</si>
  <si>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</si>
  <si>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</si>
  <si>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</si>
  <si>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</si>
  <si>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</si>
  <si>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</si>
  <si>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</si>
  <si>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</si>
  <si>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</si>
  <si>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</si>
  <si>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</si>
  <si>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</si>
  <si>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</si>
  <si>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</si>
  <si>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</si>
  <si>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</si>
  <si>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</si>
  <si>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</si>
  <si>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</si>
  <si>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</si>
  <si>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</si>
  <si>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</si>
  <si>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</si>
  <si>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</si>
  <si>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</si>
  <si>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</si>
  <si>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</si>
  <si>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</si>
  <si>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</si>
  <si>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</si>
  <si>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</si>
  <si>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</si>
  <si>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</si>
  <si>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</si>
  <si>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</si>
  <si>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</si>
  <si>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</si>
  <si>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</si>
  <si>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</si>
  <si>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</si>
  <si>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</si>
  <si>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</si>
  <si>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</si>
  <si>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</si>
  <si>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</si>
  <si>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</si>
  <si>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</si>
  <si>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</si>
  <si>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</si>
  <si>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</si>
  <si>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</si>
  <si>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</si>
  <si>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</si>
  <si>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</si>
  <si>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</si>
  <si>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</si>
  <si>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</si>
  <si>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</si>
  <si>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</si>
  <si>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</si>
  <si>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</si>
  <si>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</si>
  <si>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</si>
  <si>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</si>
  <si>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</si>
  <si>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</si>
  <si>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</si>
  <si>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</si>
  <si>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</si>
  <si>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</si>
  <si>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</si>
  <si>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</si>
  <si>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</si>
  <si>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</si>
  <si>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</si>
  <si>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</si>
  <si>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</si>
  <si>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</si>
  <si>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</si>
  <si>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</si>
  <si>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</si>
  <si>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</si>
  <si>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</si>
  <si>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</si>
  <si>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</si>
  <si>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</si>
  <si>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</si>
  <si>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</si>
  <si>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</si>
  <si>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</si>
  <si>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</si>
  <si>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</si>
  <si>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</si>
  <si>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</si>
  <si>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</si>
  <si>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</si>
  <si>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</si>
  <si>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</si>
  <si>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</si>
  <si>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</si>
  <si>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</si>
  <si>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</si>
  <si>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</si>
  <si>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</si>
  <si>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</si>
  <si>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</si>
  <si>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</si>
  <si>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</si>
  <si>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</si>
  <si>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</si>
  <si>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</si>
  <si>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</si>
  <si>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</si>
  <si>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</si>
  <si>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</si>
  <si>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</si>
  <si>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</si>
  <si>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</si>
  <si>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</si>
  <si>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</si>
  <si>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</si>
  <si>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</si>
  <si>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</si>
  <si>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</si>
  <si>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</si>
  <si>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</si>
  <si>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</si>
  <si>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</si>
  <si>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</si>
  <si>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</si>
  <si>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</si>
  <si>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</si>
  <si>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</si>
  <si>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</si>
  <si>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</si>
  <si>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</si>
  <si>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</si>
  <si>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</si>
  <si>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</si>
  <si>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</si>
  <si>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</si>
  <si>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</si>
  <si>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</si>
  <si>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</si>
  <si>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</si>
  <si>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</si>
  <si>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</si>
  <si>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</si>
  <si>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</si>
  <si>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</si>
  <si>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</si>
  <si>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</si>
  <si>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</si>
  <si>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</si>
  <si>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</si>
  <si>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</si>
  <si>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</si>
  <si>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</si>
  <si>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</si>
  <si>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</si>
  <si>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</si>
  <si>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</si>
  <si>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</si>
  <si>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</si>
  <si>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</si>
  <si>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</si>
  <si>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</si>
  <si>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</si>
  <si>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</si>
  <si>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</si>
  <si>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</si>
  <si>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</si>
  <si>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</si>
  <si>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</si>
  <si>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</si>
  <si>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</si>
  <si>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</si>
  <si>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</si>
  <si>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</si>
  <si>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</si>
  <si>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</si>
  <si>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</si>
  <si>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</si>
  <si>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</si>
  <si>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</si>
  <si>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</si>
  <si>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</si>
  <si>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</si>
  <si>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</si>
  <si>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</si>
  <si>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</si>
  <si>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</si>
  <si>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</si>
  <si>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</si>
  <si>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</si>
  <si>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</si>
  <si>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</si>
  <si>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</si>
  <si>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</si>
  <si>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</si>
  <si>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</si>
  <si>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</si>
  <si>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</si>
  <si>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</si>
  <si>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</si>
  <si>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</si>
  <si>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</si>
  <si>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</si>
  <si>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</si>
  <si>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</si>
  <si>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</si>
  <si>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</si>
  <si>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</si>
  <si>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</si>
  <si>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</si>
  <si>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</si>
  <si>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</si>
  <si>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</si>
  <si>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</si>
  <si>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</si>
  <si>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</si>
  <si>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</si>
  <si>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</si>
  <si>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</si>
  <si>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</si>
  <si>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</si>
  <si>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</si>
  <si>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</si>
  <si>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</si>
  <si>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</si>
  <si>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</si>
  <si>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</si>
  <si>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</si>
  <si>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</si>
  <si>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</si>
  <si>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</si>
  <si>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</si>
  <si>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</si>
  <si>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</si>
  <si>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</si>
  <si>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</si>
  <si>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</si>
  <si>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</si>
  <si>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</si>
  <si>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</si>
  <si>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</si>
  <si>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</si>
  <si>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</si>
  <si>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</si>
  <si>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</si>
  <si>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</si>
  <si>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</si>
  <si>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</si>
  <si>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</si>
  <si>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</si>
  <si>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</si>
  <si>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</si>
  <si>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</si>
  <si>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</si>
  <si>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</si>
  <si>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</si>
  <si>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</si>
  <si>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</si>
  <si>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</si>
  <si>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</si>
  <si>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</si>
  <si>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</si>
  <si>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</si>
  <si>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</si>
  <si>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</si>
  <si>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</si>
  <si>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</si>
  <si>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</si>
  <si>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</si>
  <si>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</si>
  <si>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</si>
  <si>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</si>
  <si>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</si>
  <si>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</si>
  <si>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</si>
  <si>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</si>
  <si>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</si>
  <si>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</si>
  <si>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</si>
  <si>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</si>
  <si>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</si>
  <si>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</si>
  <si>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</si>
  <si>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</si>
  <si>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</si>
  <si>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</si>
  <si>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</si>
  <si>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</si>
  <si>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</si>
  <si>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</si>
  <si>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</si>
  <si>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</si>
  <si>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</si>
  <si>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</si>
  <si>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</si>
  <si>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</si>
  <si>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</si>
  <si>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</si>
  <si>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</si>
  <si>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</si>
  <si>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</si>
  <si>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</si>
  <si>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</si>
  <si>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</si>
  <si>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</si>
  <si>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</si>
  <si>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</si>
  <si>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</si>
  <si>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</si>
  <si>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</si>
  <si>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</si>
  <si>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</si>
  <si>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</si>
  <si>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</si>
  <si>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</si>
  <si>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</si>
  <si>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</si>
  <si>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</si>
  <si>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</si>
  <si>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</si>
  <si>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</si>
  <si>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</si>
  <si>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</si>
  <si>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</si>
  <si>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</si>
  <si>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</si>
  <si>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</si>
  <si>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</si>
  <si>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</si>
  <si>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</si>
  <si>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</si>
  <si>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</si>
  <si>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</si>
  <si>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</si>
  <si>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</si>
  <si>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</si>
  <si>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</si>
  <si>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</si>
  <si>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</si>
  <si>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</si>
  <si>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</si>
  <si>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</si>
  <si>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</si>
  <si>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</si>
  <si>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</si>
  <si>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</si>
  <si>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</si>
  <si>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</si>
  <si>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</si>
  <si>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</si>
  <si>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</si>
  <si>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</si>
  <si>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</si>
  <si>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</si>
  <si>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</si>
  <si>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</si>
  <si>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</si>
  <si>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</si>
  <si>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</si>
  <si>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</si>
  <si>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</si>
  <si>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</si>
  <si>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</si>
  <si>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</si>
  <si>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</si>
  <si>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</si>
  <si>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</si>
  <si>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</si>
  <si>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</si>
  <si>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</si>
  <si>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</si>
  <si>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</si>
  <si>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</si>
  <si>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</si>
  <si>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</si>
  <si>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</si>
  <si>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</si>
  <si>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</si>
  <si>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</si>
  <si>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</si>
  <si>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</si>
  <si>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</si>
  <si>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</si>
  <si>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</si>
  <si>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</si>
  <si>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</si>
  <si>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</si>
  <si>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</si>
  <si>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</si>
  <si>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</si>
  <si>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</si>
  <si>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</si>
  <si>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</si>
  <si>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</si>
  <si>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</si>
  <si>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</si>
  <si>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</si>
  <si>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</si>
  <si>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</si>
  <si>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</si>
  <si>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</si>
  <si>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</si>
  <si>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</si>
  <si>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</si>
  <si>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</si>
  <si>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</si>
  <si>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</si>
  <si>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</si>
  <si>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</si>
  <si>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</si>
  <si>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</si>
  <si>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</si>
  <si>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</si>
  <si>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</si>
  <si>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</si>
  <si>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</si>
  <si>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</si>
  <si>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</si>
  <si>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</si>
  <si>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</si>
  <si>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</si>
  <si>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</si>
  <si>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</si>
  <si>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</si>
  <si>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</si>
  <si>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</si>
  <si>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</si>
  <si>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</si>
  <si>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</si>
  <si>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</si>
  <si>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</si>
  <si>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</si>
  <si>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</si>
  <si>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</si>
  <si>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</si>
  <si>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</si>
  <si>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</si>
  <si>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</si>
  <si>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</si>
  <si>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</si>
  <si>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</si>
  <si>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</si>
  <si>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</si>
  <si>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</si>
  <si>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</si>
  <si>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</si>
  <si>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</si>
  <si>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</si>
  <si>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</si>
  <si>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</si>
  <si>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</si>
  <si>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</si>
  <si>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</si>
  <si>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</si>
  <si>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</si>
  <si>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</si>
  <si>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</si>
  <si>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</si>
  <si>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</si>
  <si>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</si>
  <si>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</si>
  <si>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</si>
  <si>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</si>
  <si>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</si>
  <si>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</si>
  <si>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</si>
  <si>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</si>
  <si>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</si>
  <si>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</si>
  <si>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</si>
  <si>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</si>
  <si>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</si>
  <si>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</si>
  <si>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</si>
  <si>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</si>
  <si>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</si>
  <si>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</si>
  <si>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</si>
  <si>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</si>
  <si>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</si>
  <si>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</si>
  <si>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</si>
  <si>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</si>
  <si>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</si>
  <si>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</si>
  <si>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</si>
  <si>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</si>
  <si>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</si>
  <si>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</si>
  <si>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</si>
  <si>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</si>
  <si>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</si>
  <si>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</si>
  <si>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</si>
  <si>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</si>
  <si>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</si>
  <si>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</si>
  <si>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</si>
  <si>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</si>
  <si>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</si>
  <si>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</si>
  <si>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</si>
  <si>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</si>
  <si>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</si>
  <si>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</si>
  <si>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</si>
  <si>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</si>
  <si>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</si>
  <si>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</si>
  <si>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</si>
  <si>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</si>
  <si>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</si>
  <si>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</si>
  <si>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</si>
  <si>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</si>
  <si>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</si>
  <si>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</si>
  <si>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</si>
  <si>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</si>
  <si>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</si>
  <si>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</si>
  <si>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</si>
  <si>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</si>
  <si>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</si>
  <si>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</si>
  <si>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</si>
  <si>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</si>
  <si>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</si>
  <si>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</si>
  <si>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</si>
  <si>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</si>
  <si>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</si>
  <si>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</si>
  <si>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</si>
  <si>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</si>
  <si>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</si>
  <si>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</si>
  <si>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</si>
  <si>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</si>
  <si>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</si>
  <si>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</si>
  <si>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</si>
  <si>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</si>
  <si>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</si>
  <si>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</si>
  <si>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</si>
  <si>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</si>
  <si>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</si>
  <si>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</si>
  <si>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</si>
  <si>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</si>
  <si>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</si>
  <si>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</si>
  <si>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</si>
  <si>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</si>
  <si>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</si>
  <si>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</si>
  <si>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</si>
  <si>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</si>
  <si>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</si>
  <si>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</si>
  <si>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</si>
  <si>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</si>
  <si>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</si>
  <si>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</si>
  <si>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</si>
  <si>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</si>
  <si>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</si>
  <si>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</si>
  <si>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</si>
  <si>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</si>
  <si>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</si>
  <si>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</si>
  <si>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</si>
  <si>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</si>
  <si>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</si>
  <si>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</si>
  <si>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</si>
  <si>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</si>
  <si>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</si>
  <si>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</si>
  <si>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</si>
  <si>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</si>
  <si>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</si>
  <si>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</si>
  <si>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</si>
  <si>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</si>
  <si>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</si>
  <si>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</si>
  <si>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</si>
  <si>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</si>
  <si>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</si>
  <si>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</si>
  <si>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</si>
  <si>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</si>
  <si>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</si>
  <si>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</si>
  <si>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</si>
  <si>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</si>
  <si>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</si>
  <si>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</si>
  <si>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</si>
  <si>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</si>
  <si>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</si>
  <si>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</si>
  <si>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</si>
  <si>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</si>
  <si>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</si>
  <si>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</si>
  <si>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</si>
  <si>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</si>
  <si>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</si>
  <si>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</si>
  <si>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</si>
  <si>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</si>
  <si>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</si>
  <si>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</si>
  <si>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</si>
  <si>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</si>
  <si>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</si>
  <si>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</si>
  <si>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</si>
  <si>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</si>
  <si>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</si>
  <si>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</si>
  <si>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</si>
  <si>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</si>
  <si>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</si>
  <si>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</si>
  <si>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</si>
  <si>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</si>
  <si>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</si>
  <si>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</si>
  <si>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</si>
  <si>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</si>
  <si>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</si>
  <si>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</si>
  <si>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</si>
  <si>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</si>
  <si>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</si>
  <si>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</si>
  <si>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</si>
  <si>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</si>
  <si>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</si>
  <si>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</si>
  <si>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</si>
  <si>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</si>
  <si>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</si>
  <si>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</si>
  <si>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</si>
  <si>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</si>
  <si>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</si>
  <si>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</si>
  <si>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</si>
  <si>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</si>
  <si>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</si>
  <si>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</si>
  <si>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</si>
  <si>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</si>
  <si>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</si>
  <si>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</si>
  <si>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</si>
  <si>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</si>
  <si>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</si>
  <si>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</si>
  <si>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</si>
  <si>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</si>
  <si>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</si>
  <si>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</si>
  <si>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</si>
  <si>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</si>
  <si>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</si>
  <si>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</si>
  <si>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</si>
  <si>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</si>
  <si>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</si>
  <si>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</si>
  <si>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</si>
  <si>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</si>
  <si>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</si>
  <si>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</si>
  <si>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</si>
  <si>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</si>
  <si>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</si>
  <si>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</si>
  <si>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</si>
  <si>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</si>
  <si>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</si>
  <si>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</si>
  <si>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</si>
  <si>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</si>
  <si>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</si>
  <si>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</si>
  <si>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</si>
  <si>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</si>
  <si>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</si>
  <si>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</si>
  <si>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</si>
  <si>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</si>
  <si>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</si>
  <si>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</si>
  <si>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</si>
  <si>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</si>
  <si>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</si>
  <si>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</si>
  <si>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</si>
  <si>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</si>
  <si>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</si>
  <si>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</si>
  <si>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</si>
  <si>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</si>
  <si>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</si>
  <si>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</si>
  <si>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</si>
  <si>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</si>
  <si>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</si>
  <si>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</si>
  <si>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</si>
  <si>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</si>
  <si>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</si>
  <si>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</si>
  <si>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</si>
  <si>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</si>
  <si>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</si>
  <si>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</si>
  <si>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</si>
  <si>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</si>
  <si>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</si>
  <si>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</si>
  <si>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</si>
  <si>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</si>
  <si>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</si>
  <si>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</si>
  <si>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</si>
  <si>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</si>
  <si>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</si>
  <si>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</si>
  <si>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</si>
  <si>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</si>
  <si>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</si>
  <si>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</si>
  <si>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</si>
  <si>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</si>
  <si>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</si>
  <si>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</si>
  <si>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</si>
  <si>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</si>
  <si>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</si>
  <si>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</si>
  <si>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</si>
  <si>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</si>
  <si>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</si>
  <si>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</si>
  <si>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</si>
  <si>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</si>
  <si>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</si>
  <si>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</si>
  <si>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</si>
  <si>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</si>
  <si>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</si>
  <si>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</si>
  <si>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</si>
  <si>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</si>
  <si>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</si>
  <si>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</si>
  <si>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</si>
  <si>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</si>
  <si>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</si>
  <si>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</si>
  <si>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</si>
  <si>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</si>
  <si>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</si>
  <si>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</si>
  <si>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</si>
  <si>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</si>
  <si>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</si>
  <si>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</si>
  <si>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</si>
  <si>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</si>
  <si>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</si>
  <si>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</si>
  <si>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</si>
  <si>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</si>
  <si>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</si>
  <si>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</si>
  <si>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</si>
  <si>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</si>
  <si>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</si>
  <si>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</si>
  <si>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</si>
  <si>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</si>
  <si>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</si>
  <si>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</si>
  <si>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</si>
  <si>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</si>
  <si>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</si>
  <si>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</si>
  <si>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</si>
  <si>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</si>
  <si>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</si>
  <si>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</si>
  <si>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</si>
  <si>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</si>
  <si>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</si>
  <si>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</si>
  <si>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</si>
  <si>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</si>
  <si>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</si>
  <si>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</si>
  <si>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</si>
  <si>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</si>
  <si>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</si>
  <si>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</si>
  <si>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</si>
  <si>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</si>
  <si>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</si>
  <si>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</si>
  <si>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</si>
  <si>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</si>
  <si>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</si>
  <si>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</si>
  <si>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</si>
  <si>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</si>
  <si>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</si>
  <si>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</si>
  <si>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</si>
  <si>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</si>
  <si>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</si>
  <si>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</si>
  <si>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</si>
  <si>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</si>
  <si>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</si>
  <si>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</si>
  <si>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</si>
  <si>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</si>
  <si>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</si>
  <si>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</si>
  <si>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</si>
  <si>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</si>
  <si>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</si>
  <si>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</si>
  <si>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</si>
  <si>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</si>
  <si>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</si>
  <si>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</si>
  <si>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</si>
  <si>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</si>
  <si>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</si>
  <si>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</si>
  <si>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</si>
  <si>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</si>
  <si>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</si>
  <si>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</si>
  <si>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</si>
  <si>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</si>
  <si>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</si>
  <si>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</si>
  <si>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</si>
  <si>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</si>
  <si>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</si>
  <si>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</si>
  <si>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</si>
  <si>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</si>
  <si>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</si>
  <si>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</si>
  <si>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</si>
  <si>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</si>
  <si>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</si>
  <si>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</si>
  <si>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</si>
  <si>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</si>
  <si>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</si>
  <si>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</si>
  <si>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</si>
  <si>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</si>
  <si>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</si>
  <si>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</si>
  <si>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</si>
  <si>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</si>
  <si>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</si>
  <si>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</si>
  <si>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</si>
  <si>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</si>
  <si>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</si>
  <si>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</si>
  <si>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</si>
  <si>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</si>
  <si>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</si>
  <si>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</si>
  <si>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</si>
  <si>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</si>
  <si>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</si>
  <si>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</si>
  <si>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</si>
  <si>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</si>
  <si>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</si>
  <si>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</si>
  <si>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</si>
  <si>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</si>
  <si>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</si>
  <si>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</si>
  <si>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</si>
  <si>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</si>
  <si>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</si>
  <si>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</si>
  <si>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</si>
  <si>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</si>
  <si>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</si>
  <si>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</si>
  <si>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</si>
  <si>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</si>
  <si>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</si>
  <si>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</si>
  <si>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</si>
  <si>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</si>
  <si>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</si>
  <si>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</si>
  <si>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</si>
  <si>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</si>
  <si>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</si>
  <si>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</si>
  <si>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</si>
  <si>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</si>
  <si>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</si>
  <si>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</si>
  <si>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</si>
  <si>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</si>
  <si>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</si>
  <si>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</si>
  <si>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</si>
  <si>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</si>
  <si>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</si>
  <si>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</si>
  <si>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</si>
  <si>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</si>
  <si>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</si>
  <si>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</si>
  <si>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</si>
  <si>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</si>
  <si>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</si>
  <si>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</si>
  <si>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</si>
  <si>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</si>
  <si>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</si>
  <si>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</si>
  <si>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</si>
  <si>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</si>
  <si>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</si>
  <si>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</si>
  <si>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</si>
  <si>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</si>
  <si>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</si>
  <si>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</si>
  <si>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</si>
  <si>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</si>
  <si>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</si>
  <si>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</si>
  <si>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</si>
  <si>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</si>
  <si>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</si>
  <si>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</si>
  <si>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</si>
  <si>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</si>
  <si>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</si>
  <si>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</si>
  <si>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</si>
  <si>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</si>
  <si>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</si>
  <si>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</si>
  <si>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</si>
  <si>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</si>
  <si>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</si>
  <si>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</si>
  <si>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</si>
  <si>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</si>
  <si>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</si>
  <si>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</si>
  <si>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</si>
  <si>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</si>
  <si>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</si>
  <si>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</si>
  <si>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</si>
  <si>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</si>
  <si>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</si>
  <si>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</si>
  <si>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</si>
  <si>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</si>
  <si>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</si>
  <si>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</si>
  <si>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</si>
  <si>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</si>
  <si>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</si>
  <si>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</si>
  <si>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</si>
  <si>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</si>
  <si>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</si>
  <si>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</si>
  <si>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</si>
  <si>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</si>
  <si>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</si>
  <si>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</si>
  <si>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</si>
  <si>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</si>
  <si>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</si>
  <si>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</si>
  <si>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</si>
  <si>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</si>
  <si>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</si>
  <si>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</si>
  <si>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</si>
  <si>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</si>
  <si>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</si>
  <si>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</si>
  <si>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</si>
  <si>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</si>
  <si>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</si>
  <si>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</si>
  <si>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</si>
  <si>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</si>
  <si>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</si>
  <si>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</si>
  <si>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</si>
  <si>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</si>
  <si>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</si>
  <si>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</si>
  <si>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</si>
  <si>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</si>
  <si>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</si>
  <si>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</si>
  <si>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</si>
  <si>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</si>
  <si>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</si>
  <si>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</si>
  <si>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</si>
  <si>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</si>
  <si>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</si>
  <si>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</si>
  <si>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</si>
  <si>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</si>
  <si>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</si>
  <si>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</si>
  <si>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</si>
  <si>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</si>
  <si>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</si>
  <si>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</si>
  <si>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</si>
  <si>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</si>
  <si>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</si>
  <si>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</si>
  <si>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</si>
  <si>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</si>
  <si>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</si>
  <si>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</si>
  <si>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</si>
  <si>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</si>
  <si>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</si>
  <si>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</si>
  <si>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</si>
  <si>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</si>
  <si>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</si>
  <si>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</si>
  <si>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</si>
  <si>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</si>
  <si>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</si>
  <si>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</si>
  <si>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</si>
  <si>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</si>
  <si>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</si>
  <si>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</si>
  <si>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</si>
  <si>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</si>
  <si>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</si>
  <si>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</si>
  <si>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</si>
  <si>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</si>
  <si>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</si>
  <si>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</si>
  <si>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</si>
  <si>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</si>
  <si>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</si>
  <si>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</si>
  <si>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</si>
  <si>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</si>
  <si>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</si>
  <si>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</si>
  <si>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</si>
  <si>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</si>
  <si>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</si>
  <si>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</si>
  <si>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</si>
  <si>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</si>
  <si>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</si>
  <si>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</si>
  <si>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</si>
  <si>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</si>
  <si>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</si>
  <si>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</si>
  <si>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</si>
  <si>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</si>
  <si>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</si>
  <si>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</si>
  <si>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</si>
  <si>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</si>
  <si>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</si>
  <si>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</si>
  <si>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</si>
  <si>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</si>
  <si>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</si>
  <si>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</si>
  <si>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</si>
  <si>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</si>
  <si>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</si>
  <si>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</si>
  <si>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</si>
  <si>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</si>
  <si>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</si>
  <si>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</si>
  <si>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</si>
  <si>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</si>
  <si>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</si>
  <si>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</si>
  <si>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</si>
  <si>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</si>
  <si>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</si>
  <si>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</si>
  <si>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</si>
  <si>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</si>
  <si>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</si>
  <si>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</si>
  <si>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</si>
  <si>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</si>
  <si>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</si>
  <si>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</si>
  <si>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</si>
  <si>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</si>
  <si>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</si>
  <si>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</si>
  <si>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</si>
  <si>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</si>
  <si>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</si>
  <si>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</si>
  <si>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</si>
  <si>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</si>
  <si>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</si>
  <si>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</si>
  <si>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</si>
  <si>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</si>
  <si>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</si>
  <si>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</si>
  <si>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</si>
  <si>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</si>
  <si>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</si>
  <si>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</si>
  <si>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</si>
  <si>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</si>
  <si>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</si>
  <si>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</si>
  <si>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</si>
  <si>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</si>
  <si>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</si>
  <si>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</si>
  <si>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</si>
  <si>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</si>
  <si>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</si>
  <si>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</si>
  <si>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</si>
  <si>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</si>
  <si>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</si>
  <si>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</si>
  <si>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</si>
  <si>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</si>
  <si>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</si>
  <si>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</si>
  <si>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</si>
  <si>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</si>
  <si>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</si>
  <si>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</si>
  <si>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</si>
  <si>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</si>
  <si>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</si>
  <si>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</si>
  <si>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</si>
  <si>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</si>
  <si>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</si>
  <si>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</si>
  <si>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</si>
  <si>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</si>
  <si>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</si>
  <si>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</si>
  <si>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</si>
  <si>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</si>
  <si>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</si>
  <si>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</si>
  <si>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</si>
  <si>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</si>
  <si>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</si>
  <si>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</si>
  <si>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</si>
  <si>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</si>
  <si>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</si>
  <si>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</si>
  <si>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</si>
  <si>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</si>
  <si>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</si>
  <si>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</si>
  <si>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</si>
  <si>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</si>
  <si>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</si>
  <si>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</si>
  <si>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</si>
  <si>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</si>
  <si>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</si>
  <si>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</si>
  <si>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</si>
  <si>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</si>
  <si>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</si>
  <si>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</si>
  <si>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</si>
  <si>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</si>
  <si>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</si>
  <si>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</si>
  <si>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</si>
  <si>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</si>
  <si>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</si>
  <si>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</si>
  <si>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</si>
  <si>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</si>
  <si>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</si>
  <si>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</si>
  <si>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</si>
  <si>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</si>
  <si>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</si>
  <si>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</si>
  <si>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</si>
  <si>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</si>
  <si>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</si>
  <si>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</si>
  <si>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</si>
  <si>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</si>
  <si>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</si>
  <si>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</si>
  <si>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</si>
  <si>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</si>
  <si>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</si>
  <si>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</si>
  <si>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</si>
  <si>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</si>
  <si>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</si>
  <si>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</si>
  <si>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</si>
  <si>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</si>
  <si>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</si>
  <si>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</si>
  <si>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</si>
  <si>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</si>
  <si>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</si>
  <si>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</si>
  <si>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</si>
  <si>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</si>
  <si>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</si>
  <si>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</si>
  <si>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</si>
  <si>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</si>
  <si>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</si>
  <si>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</si>
  <si>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</si>
  <si>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</si>
  <si>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</si>
  <si>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</si>
  <si>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</si>
  <si>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</si>
  <si>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</si>
  <si>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</si>
  <si>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</si>
  <si>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</si>
  <si>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</si>
  <si>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</si>
  <si>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</si>
  <si>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</si>
  <si>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</si>
  <si>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</si>
  <si>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</si>
  <si>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</si>
  <si>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</si>
  <si>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</si>
  <si>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</si>
  <si>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</si>
  <si>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</si>
  <si>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</si>
  <si>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</si>
  <si>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</si>
  <si>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</si>
  <si>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</si>
  <si>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</si>
  <si>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</si>
  <si>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</si>
  <si>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</si>
  <si>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</si>
  <si>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</si>
  <si>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</si>
  <si>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</si>
  <si>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</si>
  <si>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</si>
  <si>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</si>
  <si>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</si>
  <si>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</si>
  <si>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</si>
  <si>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</si>
  <si>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</si>
  <si>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</si>
  <si>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</si>
  <si>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</si>
  <si>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</si>
  <si>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</si>
  <si>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</si>
  <si>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</si>
  <si>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</si>
  <si>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</si>
  <si>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</si>
  <si>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</si>
  <si>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</si>
  <si>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</si>
  <si>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</si>
  <si>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</si>
  <si>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</si>
  <si>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</si>
  <si>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</si>
  <si>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</si>
  <si>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</si>
  <si>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</si>
  <si>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</si>
  <si>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</si>
  <si>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</si>
  <si>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</si>
  <si>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</si>
  <si>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</si>
  <si>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</si>
  <si>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</si>
  <si>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</si>
  <si>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</si>
  <si>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</si>
  <si>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</si>
  <si>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</si>
  <si>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</si>
  <si>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</si>
  <si>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</si>
  <si>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</si>
  <si>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</si>
  <si>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</si>
  <si>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</si>
  <si>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</si>
  <si>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</si>
  <si>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</si>
  <si>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</si>
  <si>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</si>
  <si>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</si>
  <si>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</si>
  <si>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</si>
  <si>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</si>
  <si>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</si>
  <si>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</si>
  <si>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</si>
  <si>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</si>
  <si>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</si>
  <si>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</si>
  <si>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</si>
  <si>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</si>
  <si>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</si>
  <si>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</si>
  <si>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</si>
  <si>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</si>
  <si>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</si>
  <si>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</si>
  <si>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</si>
  <si>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</si>
  <si>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</si>
  <si>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</si>
  <si>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</si>
  <si>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</si>
  <si>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</si>
  <si>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</si>
  <si>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</si>
  <si>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</si>
  <si>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</si>
  <si>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</si>
  <si>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</si>
  <si>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</si>
  <si>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</si>
  <si>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</si>
  <si>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</si>
  <si>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</si>
  <si>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</si>
  <si>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</si>
  <si>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</si>
  <si>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</si>
  <si>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</si>
  <si>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</si>
  <si>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</si>
  <si>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</si>
  <si>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</si>
  <si>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</si>
  <si>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</si>
  <si>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</si>
  <si>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</si>
  <si>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</si>
  <si>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</si>
  <si>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</si>
  <si>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</si>
  <si>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</si>
  <si>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</si>
  <si>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</si>
  <si>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</si>
  <si>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</si>
  <si>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</si>
  <si>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</si>
  <si>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</si>
  <si>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</si>
  <si>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</si>
  <si>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</si>
  <si>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</si>
  <si>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</si>
  <si>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</si>
  <si>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</si>
  <si>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</si>
  <si>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</si>
  <si>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</si>
  <si>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</si>
  <si>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</si>
  <si>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</si>
  <si>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</si>
  <si>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</si>
  <si>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</si>
  <si>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</si>
  <si>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</si>
  <si>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</si>
  <si>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</si>
  <si>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</si>
  <si>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</si>
  <si>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</si>
  <si>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</si>
  <si>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</si>
  <si>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</si>
  <si>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</si>
  <si>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</si>
  <si>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</si>
  <si>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</si>
  <si>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</si>
  <si>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</si>
  <si>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</si>
  <si>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</si>
  <si>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</si>
  <si>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</si>
  <si>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</si>
  <si>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</si>
  <si>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</si>
  <si>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</si>
  <si>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</si>
  <si>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</si>
  <si>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</si>
  <si>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</si>
  <si>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</si>
  <si>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</si>
  <si>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</si>
  <si>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</si>
  <si>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</si>
  <si>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</si>
  <si>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</si>
  <si>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</si>
  <si>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</si>
  <si>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</si>
  <si>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</si>
  <si>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</si>
  <si>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</si>
  <si>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</si>
  <si>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</si>
  <si>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</si>
  <si>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</si>
  <si>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</si>
  <si>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</si>
  <si>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</si>
  <si>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</si>
  <si>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</si>
  <si>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</si>
  <si>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</si>
  <si>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</si>
  <si>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</si>
  <si>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</si>
  <si>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</si>
  <si>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</si>
  <si>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</si>
  <si>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</si>
  <si>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</si>
  <si>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</si>
  <si>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</si>
  <si>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</si>
  <si>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</si>
  <si>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</si>
  <si>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</si>
  <si>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</si>
  <si>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</si>
  <si>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</si>
  <si>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</si>
  <si>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</si>
  <si>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</si>
  <si>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</si>
  <si>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</si>
  <si>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</si>
  <si>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</si>
  <si>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</si>
  <si>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</si>
  <si>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</si>
  <si>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</si>
  <si>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</si>
  <si>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</si>
  <si>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</si>
  <si>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</si>
  <si>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</si>
  <si>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</si>
  <si>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</si>
  <si>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</si>
  <si>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</si>
  <si>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</si>
  <si>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</si>
  <si>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</si>
  <si>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</si>
  <si>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</si>
  <si>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</si>
  <si>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</si>
  <si>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</si>
  <si>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</si>
  <si>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</si>
  <si>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</si>
  <si>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</si>
  <si>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</si>
  <si>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</si>
  <si>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</si>
  <si>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</si>
  <si>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</si>
  <si>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</si>
  <si>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</si>
  <si>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</si>
  <si>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</si>
  <si>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</si>
  <si>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</si>
  <si>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</si>
  <si>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</si>
  <si>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</si>
  <si>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</si>
  <si>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</si>
  <si>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</si>
  <si>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</si>
  <si>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</si>
  <si>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</si>
  <si>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</si>
  <si>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</si>
  <si>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</si>
  <si>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</si>
  <si>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</si>
  <si>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</si>
  <si>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</si>
  <si>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</si>
  <si>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</si>
  <si>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</si>
  <si>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</si>
  <si>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</si>
  <si>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</si>
  <si>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</si>
  <si>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</si>
  <si>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</si>
  <si>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</si>
  <si>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</si>
  <si>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</si>
  <si>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</si>
  <si>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</si>
  <si>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</si>
  <si>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</si>
  <si>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</si>
  <si>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</si>
  <si>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</si>
  <si>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</si>
  <si>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</si>
  <si>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</si>
  <si>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</si>
  <si>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</si>
  <si>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</si>
  <si>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</si>
  <si>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</si>
  <si>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</si>
  <si>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</si>
  <si>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</si>
  <si>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</si>
  <si>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</si>
  <si>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</si>
  <si>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</si>
  <si>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</si>
  <si>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</si>
  <si>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</si>
  <si>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</si>
  <si>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</si>
  <si>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</si>
  <si>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</si>
  <si>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</si>
  <si>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</si>
  <si>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</si>
  <si>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</si>
  <si>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</si>
  <si>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</si>
  <si>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</si>
  <si>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</si>
  <si>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</si>
  <si>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</si>
  <si>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</si>
  <si>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</si>
  <si>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</si>
  <si>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</si>
  <si>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</si>
  <si>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</si>
  <si>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</si>
  <si>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</si>
  <si>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</si>
  <si>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</si>
  <si>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</si>
  <si>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</si>
  <si>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</si>
  <si>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</si>
  <si>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</si>
  <si>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</si>
  <si>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</si>
  <si>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</si>
  <si>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</si>
  <si>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</si>
  <si>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</si>
  <si>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</si>
  <si>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</si>
  <si>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</si>
  <si>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</si>
  <si>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</si>
  <si>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</si>
  <si>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</si>
  <si>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</si>
  <si>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</si>
  <si>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</si>
  <si>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</si>
  <si>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</si>
  <si>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</si>
  <si>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</si>
  <si>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</si>
  <si>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</si>
  <si>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</si>
  <si>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</si>
  <si>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</si>
  <si>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</si>
  <si>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</si>
  <si>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</si>
  <si>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</si>
  <si>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</si>
  <si>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</si>
  <si>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</si>
  <si>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</si>
  <si>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</si>
  <si>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</si>
  <si>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</si>
  <si>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</si>
  <si>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</si>
  <si>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</si>
  <si>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</si>
  <si>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</si>
  <si>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</si>
  <si>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</si>
  <si>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</si>
  <si>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</si>
  <si>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</si>
  <si>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</si>
  <si>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</si>
  <si>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</si>
  <si>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</si>
  <si>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</si>
  <si>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</si>
  <si>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</si>
  <si>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</si>
  <si>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</si>
  <si>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</si>
  <si>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</si>
  <si>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</si>
  <si>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</si>
  <si>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</si>
  <si>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</si>
  <si>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</si>
  <si>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</si>
  <si>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</si>
  <si>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</si>
  <si>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</si>
  <si>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</si>
  <si>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</si>
  <si>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</si>
  <si>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</si>
  <si>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</si>
  <si>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</si>
  <si>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</si>
  <si>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</si>
  <si>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</si>
  <si>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</si>
  <si>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</si>
  <si>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</si>
  <si>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</si>
  <si>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</si>
  <si>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</si>
  <si>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</si>
  <si>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</si>
  <si>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</si>
  <si>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</si>
  <si>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</si>
  <si>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</si>
  <si>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</si>
  <si>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</si>
  <si>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</si>
  <si>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</si>
  <si>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</si>
  <si>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</si>
  <si>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</si>
  <si>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</si>
  <si>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</si>
  <si>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</si>
  <si>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</si>
  <si>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</si>
  <si>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</si>
  <si>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</si>
  <si>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</si>
  <si>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</si>
  <si>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</si>
  <si>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</si>
  <si>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</si>
  <si>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</si>
  <si>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</si>
  <si>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</si>
  <si>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</si>
  <si>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</si>
  <si>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</si>
  <si>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</si>
  <si>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</si>
  <si>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</si>
  <si>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</si>
  <si>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</si>
  <si>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</si>
  <si>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</si>
  <si>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</si>
  <si>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</si>
  <si>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</si>
  <si>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</si>
  <si>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</si>
  <si>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</si>
  <si>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</si>
  <si>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</si>
  <si>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</si>
  <si>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</si>
  <si>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</si>
  <si>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</si>
  <si>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</si>
  <si>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</si>
  <si>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</si>
  <si>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</si>
  <si>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</si>
  <si>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</si>
  <si>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</si>
  <si>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</si>
  <si>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</si>
  <si>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</si>
  <si>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</si>
  <si>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</si>
  <si>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</si>
  <si>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</si>
  <si>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</si>
  <si>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</si>
  <si>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</si>
  <si>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</si>
  <si>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</si>
  <si>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</si>
  <si>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</si>
  <si>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</si>
  <si>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</si>
  <si>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</si>
  <si>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</si>
  <si>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</si>
  <si>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</si>
  <si>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</si>
  <si>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</si>
  <si>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</si>
  <si>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</si>
  <si>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</si>
  <si>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</si>
  <si>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</si>
  <si>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</si>
  <si>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</si>
  <si>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</si>
  <si>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</si>
  <si>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</si>
  <si>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</si>
  <si>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</si>
  <si>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</si>
  <si>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</si>
  <si>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</si>
  <si>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</si>
  <si>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</si>
  <si>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</si>
  <si>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</si>
  <si>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</si>
  <si>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</si>
  <si>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</si>
  <si>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</si>
  <si>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</si>
  <si>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</si>
  <si>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</si>
  <si>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</si>
  <si>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</si>
  <si>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</si>
  <si>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</si>
  <si>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</si>
  <si>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</si>
  <si>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</si>
  <si>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</si>
  <si>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</si>
  <si>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</si>
  <si>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</si>
  <si>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</si>
  <si>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</si>
  <si>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</si>
  <si>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</si>
  <si>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</si>
  <si>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</si>
  <si>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</si>
  <si>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</si>
  <si>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</si>
  <si>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</si>
  <si>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</si>
  <si>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</si>
  <si>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</si>
  <si>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</si>
  <si>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</si>
  <si>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</si>
  <si>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</si>
  <si>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</si>
  <si>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</si>
  <si>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</si>
  <si>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</si>
  <si>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</si>
  <si>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</si>
  <si>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</si>
  <si>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</si>
  <si>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</si>
  <si>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</si>
  <si>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</si>
  <si>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</si>
  <si>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</si>
  <si>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</si>
  <si>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</si>
  <si>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</si>
  <si>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</si>
  <si>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</si>
  <si>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</si>
  <si>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</si>
  <si>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</si>
  <si>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</si>
  <si>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</si>
  <si>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</si>
  <si>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</si>
  <si>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</si>
  <si>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</si>
  <si>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</si>
  <si>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</si>
  <si>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</si>
  <si>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</si>
  <si>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</si>
  <si>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</si>
  <si>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</si>
  <si>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</si>
  <si>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</si>
  <si>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</si>
  <si>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</si>
  <si>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</si>
  <si>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</si>
  <si>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</si>
  <si>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</si>
  <si>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</si>
  <si>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</si>
  <si>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</si>
  <si>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</si>
  <si>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</si>
  <si>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</si>
  <si>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</si>
  <si>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</si>
  <si>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</si>
  <si>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</si>
  <si>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</si>
  <si>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</si>
  <si>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</si>
  <si>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</si>
  <si>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</si>
  <si>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</si>
  <si>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</si>
  <si>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</si>
  <si>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</si>
  <si>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</si>
  <si>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</si>
  <si>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</si>
  <si>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</si>
  <si>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</si>
  <si>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</si>
  <si>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</si>
  <si>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</si>
  <si>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</si>
  <si>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</si>
  <si>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</si>
  <si>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</si>
  <si>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</si>
  <si>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</si>
  <si>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</si>
  <si>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</si>
  <si>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</si>
  <si>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</si>
  <si>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</si>
  <si>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</si>
  <si>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</si>
  <si>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</si>
  <si>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</si>
  <si>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</si>
  <si>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</si>
  <si>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</si>
  <si>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</si>
  <si>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</si>
  <si>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</si>
  <si>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</si>
  <si>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</si>
  <si>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</si>
  <si>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</si>
  <si>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</si>
  <si>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</si>
  <si>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</si>
  <si>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</si>
  <si>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</si>
  <si>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</si>
  <si>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</si>
  <si>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</si>
  <si>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</si>
  <si>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</si>
  <si>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</si>
  <si>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</si>
  <si>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</si>
  <si>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</si>
  <si>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</si>
  <si>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</si>
  <si>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</si>
  <si>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</si>
  <si>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</si>
  <si>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</si>
  <si>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</si>
  <si>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</si>
  <si>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</si>
  <si>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</si>
  <si>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</si>
  <si>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</si>
  <si>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</si>
  <si>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</si>
  <si>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</si>
  <si>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</si>
  <si>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</si>
  <si>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</si>
  <si>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</si>
  <si>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</si>
  <si>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</si>
  <si>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</si>
  <si>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</si>
  <si>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</si>
  <si>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</si>
  <si>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</si>
  <si>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</si>
  <si>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</si>
  <si>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</si>
  <si>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</si>
  <si>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</si>
  <si>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</si>
  <si>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</si>
  <si>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</si>
  <si>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</si>
  <si>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</si>
  <si>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</si>
  <si>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</si>
  <si>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</si>
  <si>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</si>
  <si>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</si>
  <si>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</si>
  <si>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</si>
  <si>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</si>
  <si>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</si>
  <si>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</si>
  <si>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</si>
  <si>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</si>
  <si>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</si>
  <si>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</si>
  <si>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</si>
  <si>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</si>
  <si>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</si>
  <si>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</si>
  <si>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</si>
  <si>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</si>
  <si>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</si>
  <si>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</si>
  <si>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</si>
  <si>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</si>
  <si>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</si>
  <si>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</si>
  <si>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</si>
  <si>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</si>
  <si>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</si>
  <si>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</si>
  <si>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</si>
  <si>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</si>
  <si>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</si>
  <si>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</si>
  <si>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</si>
  <si>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</si>
  <si>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</si>
  <si>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</si>
  <si>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</si>
  <si>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</si>
  <si>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</si>
  <si>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</si>
  <si>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</si>
  <si>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</si>
  <si>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</si>
  <si>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</si>
  <si>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</si>
  <si>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</si>
  <si>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</si>
  <si>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</si>
  <si>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</si>
  <si>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</si>
  <si>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</si>
  <si>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</si>
  <si>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</si>
  <si>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</si>
  <si>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</si>
  <si>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</si>
  <si>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</si>
  <si>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</si>
  <si>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</si>
  <si>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</si>
  <si>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</si>
  <si>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</si>
  <si>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</si>
  <si>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</si>
  <si>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</si>
  <si>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</si>
  <si>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</si>
  <si>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</si>
  <si>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</si>
  <si>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</si>
  <si>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</si>
  <si>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</si>
  <si>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</si>
  <si>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</si>
  <si>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</si>
  <si>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</si>
  <si>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</si>
  <si>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</si>
  <si>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</si>
  <si>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</si>
  <si>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</si>
  <si>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</si>
  <si>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</si>
  <si>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</si>
  <si>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</si>
  <si>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</si>
  <si>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</si>
  <si>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</si>
  <si>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</si>
  <si>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</si>
  <si>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</si>
  <si>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</si>
  <si>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</si>
  <si>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</si>
  <si>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</si>
  <si>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</si>
  <si>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</si>
  <si>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</si>
  <si>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</si>
  <si>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</si>
  <si>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</si>
  <si>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</si>
  <si>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</si>
  <si>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</si>
  <si>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</si>
  <si>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</si>
  <si>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</si>
  <si>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</si>
  <si>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</si>
  <si>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</si>
  <si>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</si>
  <si>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</si>
  <si>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</si>
  <si>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</si>
  <si>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</si>
  <si>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</si>
  <si>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</si>
  <si>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</si>
  <si>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</si>
  <si>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</si>
  <si>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</si>
  <si>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</si>
  <si>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</si>
  <si>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</si>
  <si>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</si>
  <si>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</si>
  <si>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</si>
  <si>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</si>
  <si>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</si>
  <si>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</si>
  <si>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</si>
  <si>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</si>
  <si>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</si>
  <si>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</si>
  <si>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</si>
  <si>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</si>
  <si>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</si>
  <si>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</si>
  <si>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</si>
  <si>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</si>
  <si>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</si>
  <si>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</si>
  <si>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</si>
  <si>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</si>
  <si>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</si>
  <si>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</si>
  <si>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</si>
  <si>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</si>
  <si>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</si>
  <si>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</si>
  <si>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</si>
  <si>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</si>
  <si>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</si>
  <si>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</si>
  <si>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</si>
  <si>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</si>
  <si>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</si>
  <si>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</si>
  <si>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</si>
  <si>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</si>
  <si>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</si>
  <si>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</si>
  <si>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</si>
  <si>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</si>
  <si>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</si>
  <si>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</si>
  <si>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</si>
  <si>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</si>
  <si>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</si>
  <si>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</si>
  <si>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</si>
  <si>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</si>
  <si>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</si>
  <si>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</si>
  <si>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</si>
  <si>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</si>
  <si>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</si>
  <si>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</si>
  <si>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</si>
  <si>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</si>
  <si>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</si>
  <si>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</si>
  <si>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</si>
  <si>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</si>
  <si>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</si>
  <si>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</si>
  <si>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</si>
  <si>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</si>
  <si>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</si>
  <si>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</si>
  <si>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</si>
  <si>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</si>
  <si>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</si>
  <si>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</si>
  <si>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</si>
  <si>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</si>
  <si>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</si>
  <si>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</si>
  <si>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</si>
  <si>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</si>
  <si>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</si>
  <si>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</si>
  <si>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</si>
  <si>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</si>
  <si>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</si>
  <si>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</si>
  <si>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</si>
  <si>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</si>
  <si>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</si>
  <si>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</si>
  <si>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</si>
  <si>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</si>
  <si>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</si>
  <si>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</si>
  <si>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</si>
  <si>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</si>
  <si>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</si>
  <si>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</si>
  <si>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</si>
  <si>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</si>
  <si>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</si>
  <si>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</si>
  <si>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</si>
  <si>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</si>
  <si>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</si>
  <si>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</si>
  <si>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</si>
  <si>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</si>
  <si>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</si>
  <si>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</si>
  <si>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</si>
  <si>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</si>
  <si>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</si>
  <si>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</si>
  <si>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</si>
  <si>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</si>
  <si>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</si>
  <si>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</si>
  <si>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</si>
  <si>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</si>
  <si>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</si>
  <si>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</si>
  <si>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</si>
  <si>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</si>
  <si>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</si>
  <si>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</si>
  <si>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</si>
  <si>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</si>
  <si>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</si>
  <si>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</si>
  <si>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</si>
  <si>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</si>
  <si>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</si>
  <si>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</si>
  <si>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</si>
  <si>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</si>
  <si>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</si>
  <si>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</si>
  <si>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</si>
  <si>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</si>
  <si>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</si>
  <si>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</si>
  <si>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</si>
  <si>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</si>
  <si>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</si>
  <si>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</si>
  <si>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</si>
  <si>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</si>
  <si>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</si>
  <si>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</si>
  <si>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</si>
  <si>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</si>
  <si>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</si>
  <si>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</si>
  <si>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</si>
  <si>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</si>
  <si>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</si>
  <si>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</si>
  <si>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</si>
  <si>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</si>
  <si>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</si>
  <si>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</si>
  <si>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</si>
  <si>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</si>
  <si>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</si>
  <si>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</si>
  <si>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</si>
  <si>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</si>
  <si>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</si>
  <si>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</si>
  <si>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</si>
  <si>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</si>
  <si>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</si>
  <si>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</si>
  <si>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</si>
  <si>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</si>
  <si>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</si>
  <si>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</si>
  <si>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</si>
  <si>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</si>
  <si>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</si>
  <si>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</si>
  <si>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</si>
  <si>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</si>
  <si>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</si>
  <si>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</si>
  <si>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</si>
  <si>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</si>
  <si>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</si>
  <si>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</si>
  <si>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</si>
  <si>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</si>
  <si>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</si>
  <si>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</si>
  <si>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</si>
  <si>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</si>
  <si>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</si>
  <si>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</si>
  <si>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</si>
  <si>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</si>
  <si>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</si>
  <si>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</si>
  <si>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</si>
  <si>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</si>
  <si>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</si>
  <si>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</si>
  <si>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</si>
  <si>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</si>
  <si>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</si>
  <si>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</si>
  <si>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</si>
  <si>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</si>
  <si>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</si>
  <si>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</si>
  <si>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</si>
  <si>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</si>
  <si>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</si>
  <si>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</si>
  <si>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</si>
  <si>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</si>
  <si>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</si>
  <si>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</si>
  <si>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</si>
  <si>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</si>
  <si>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</si>
  <si>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</si>
  <si>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</si>
  <si>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</si>
  <si>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</si>
  <si>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</si>
  <si>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</si>
  <si>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</si>
  <si>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</si>
  <si>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</si>
  <si>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</si>
  <si>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</si>
  <si>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</si>
  <si>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</si>
  <si>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</si>
  <si>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</si>
  <si>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</si>
  <si>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</si>
  <si>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</si>
  <si>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</si>
  <si>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</si>
  <si>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</si>
  <si>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</si>
  <si>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</si>
  <si>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</si>
  <si>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</si>
  <si>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</si>
  <si>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</si>
  <si>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</si>
  <si>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</si>
  <si>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</si>
  <si>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</si>
  <si>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</si>
  <si>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</si>
  <si>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</si>
  <si>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</si>
  <si>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</si>
  <si>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</si>
  <si>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</si>
  <si>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</si>
  <si>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</si>
  <si>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</si>
  <si>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</si>
  <si>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</si>
  <si>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</si>
  <si>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</si>
  <si>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</si>
  <si>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</si>
  <si>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</si>
  <si>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</si>
  <si>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</si>
  <si>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</si>
  <si>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</si>
  <si>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</si>
  <si>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</si>
  <si>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</si>
  <si>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</si>
  <si>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</si>
  <si>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</si>
  <si>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</si>
  <si>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</si>
  <si>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</si>
  <si>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</si>
  <si>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</si>
  <si>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</si>
  <si>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</si>
  <si>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</si>
  <si>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</si>
  <si>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</si>
  <si>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</si>
  <si>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</si>
  <si>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</si>
  <si>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</si>
  <si>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</si>
  <si>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</si>
  <si>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</si>
  <si>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</si>
  <si>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</si>
  <si>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</si>
  <si>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</si>
  <si>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</si>
  <si>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</si>
  <si>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</si>
  <si>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</si>
  <si>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</si>
  <si>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</si>
  <si>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</si>
  <si>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</si>
  <si>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</si>
  <si>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</si>
  <si>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</si>
  <si>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</si>
  <si>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</si>
  <si>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</si>
  <si>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</si>
  <si>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</si>
  <si>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</si>
  <si>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</si>
  <si>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</si>
  <si>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</si>
  <si>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</si>
  <si>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</si>
  <si>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</si>
  <si>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</si>
  <si>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</si>
  <si>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</si>
  <si>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</si>
  <si>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</si>
  <si>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</si>
  <si>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</si>
  <si>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</si>
  <si>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</si>
  <si>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</si>
  <si>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</si>
  <si>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</si>
  <si>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</si>
  <si>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</si>
  <si>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</si>
  <si>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</si>
  <si>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</si>
  <si>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</si>
  <si>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</si>
  <si>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</si>
  <si>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</si>
  <si>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</si>
  <si>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</si>
  <si>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</si>
  <si>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</si>
  <si>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</si>
  <si>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</si>
  <si>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</si>
  <si>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</si>
  <si>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</si>
  <si>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</si>
  <si>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</si>
  <si>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</si>
  <si>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</si>
  <si>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</si>
  <si>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</si>
  <si>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</si>
  <si>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</si>
  <si>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</si>
  <si>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</si>
  <si>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</si>
  <si>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</si>
  <si>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</si>
  <si>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</si>
  <si>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</si>
  <si>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</si>
  <si>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</si>
  <si>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</si>
  <si>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</si>
  <si>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</si>
  <si>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</si>
  <si>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</si>
  <si>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</si>
  <si>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</si>
  <si>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</si>
  <si>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</si>
  <si>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</si>
  <si>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</si>
  <si>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</si>
  <si>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</si>
  <si>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</si>
  <si>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</si>
  <si>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</si>
  <si>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</si>
  <si>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</si>
  <si>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</si>
  <si>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</si>
  <si>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</si>
  <si>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</si>
  <si>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</si>
  <si>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</si>
  <si>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</si>
  <si>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</si>
  <si>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</si>
  <si>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</si>
  <si>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</si>
  <si>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</si>
  <si>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</si>
  <si>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</si>
  <si>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</si>
  <si>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</si>
  <si>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</si>
  <si>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</si>
  <si>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</si>
  <si>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</si>
  <si>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</si>
  <si>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</si>
  <si>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</si>
  <si>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</si>
  <si>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</si>
  <si>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</si>
  <si>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</si>
  <si>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</si>
  <si>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</si>
  <si>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</si>
  <si>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</si>
  <si>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</si>
  <si>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</si>
  <si>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</si>
  <si>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</si>
  <si>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</si>
  <si>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</si>
  <si>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</si>
  <si>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</si>
  <si>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</si>
  <si>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</si>
  <si>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</si>
  <si>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</si>
  <si>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</si>
  <si>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</si>
  <si>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</si>
  <si>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</si>
  <si>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</si>
  <si>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</si>
  <si>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</si>
  <si>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</si>
  <si>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</si>
  <si>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</si>
  <si>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</si>
  <si>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</si>
  <si>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</si>
  <si>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</si>
  <si>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</si>
  <si>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</si>
  <si>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</si>
  <si>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</si>
  <si>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</si>
  <si>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</si>
  <si>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</si>
  <si>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</si>
  <si>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</si>
  <si>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</si>
  <si>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</si>
  <si>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</si>
  <si>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</si>
  <si>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</si>
  <si>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</si>
  <si>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</si>
  <si>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</si>
  <si>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</si>
  <si>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</si>
  <si>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</si>
  <si>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</si>
  <si>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</si>
  <si>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</si>
  <si>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</si>
  <si>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</si>
  <si>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</si>
  <si>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</si>
  <si>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</si>
  <si>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</si>
  <si>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</si>
  <si>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</si>
  <si>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</si>
  <si>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</si>
  <si>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</si>
  <si>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</si>
  <si>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</si>
  <si>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</si>
  <si>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</si>
  <si>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</si>
  <si>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</si>
  <si>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</si>
  <si>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</si>
  <si>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</si>
  <si>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</si>
  <si>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</si>
  <si>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</si>
  <si>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</si>
  <si>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</si>
  <si>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</si>
  <si>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</si>
  <si>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</si>
  <si>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</si>
  <si>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</si>
  <si>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</si>
  <si>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</si>
  <si>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</si>
  <si>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</si>
  <si>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</si>
  <si>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</si>
  <si>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</si>
  <si>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</si>
  <si>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</si>
  <si>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</si>
  <si>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</si>
  <si>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</si>
  <si>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</si>
  <si>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</si>
  <si>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</si>
  <si>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</si>
  <si>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</si>
  <si>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</si>
  <si>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</si>
  <si>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</si>
  <si>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</si>
  <si>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</si>
  <si>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</si>
  <si>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</si>
  <si>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</si>
  <si>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</si>
  <si>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</si>
  <si>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</si>
  <si>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</si>
  <si>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</si>
  <si>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</si>
  <si>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</si>
  <si>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</si>
  <si>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</si>
  <si>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</si>
  <si>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</si>
  <si>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</si>
  <si>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</si>
  <si>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</si>
  <si>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</si>
  <si>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</si>
  <si>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</si>
  <si>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</si>
  <si>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</si>
  <si>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</si>
  <si>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</si>
  <si>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</si>
  <si>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</si>
  <si>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</si>
  <si>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</si>
  <si>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</si>
  <si>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</si>
  <si>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</si>
  <si>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</si>
  <si>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</si>
  <si>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</si>
  <si>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</si>
  <si>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</si>
  <si>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</si>
  <si>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</si>
  <si>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</si>
  <si>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</si>
  <si>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</si>
  <si>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</si>
  <si>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</si>
  <si>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</si>
  <si>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</si>
  <si>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</si>
  <si>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</si>
  <si>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</si>
  <si>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</si>
  <si>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</si>
  <si>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</si>
  <si>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</si>
  <si>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</si>
  <si>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</si>
  <si>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</si>
  <si>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</si>
  <si>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</si>
  <si>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</si>
  <si>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</si>
  <si>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</si>
  <si>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</si>
  <si>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</si>
  <si>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</si>
  <si>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</si>
  <si>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</si>
  <si>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</si>
  <si>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</si>
  <si>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</si>
  <si>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</si>
  <si>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</si>
  <si>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</si>
  <si>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</si>
  <si>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</si>
  <si>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</si>
  <si>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</si>
  <si>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</si>
  <si>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</si>
  <si>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</si>
  <si>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</si>
  <si>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</si>
  <si>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</si>
  <si>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</si>
  <si>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</si>
  <si>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</si>
  <si>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</si>
  <si>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</si>
  <si>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</si>
  <si>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</si>
  <si>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</si>
  <si>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</si>
  <si>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</si>
  <si>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</si>
  <si>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</si>
  <si>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</si>
  <si>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</si>
  <si>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</si>
  <si>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</si>
  <si>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</si>
  <si>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</si>
  <si>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</si>
  <si>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</si>
  <si>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</si>
  <si>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</si>
  <si>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</si>
  <si>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</si>
  <si>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</si>
  <si>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</si>
  <si>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</si>
  <si>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</si>
  <si>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</si>
  <si>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</si>
  <si>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</si>
  <si>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</si>
  <si>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</si>
  <si>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</si>
  <si>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</si>
  <si>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</si>
  <si>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</si>
  <si>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</si>
  <si>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</si>
  <si>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</si>
  <si>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</si>
  <si>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</si>
  <si>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</si>
  <si>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</si>
  <si>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</si>
  <si>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</si>
  <si>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</si>
  <si>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</si>
  <si>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</si>
  <si>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</si>
  <si>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</si>
  <si>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</si>
  <si>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</si>
  <si>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</si>
  <si>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</si>
  <si>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</si>
  <si>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</si>
  <si>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</si>
  <si>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</si>
  <si>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</si>
  <si>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</si>
  <si>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</si>
  <si>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</si>
  <si>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</si>
  <si>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</si>
  <si>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</si>
  <si>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</si>
  <si>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</si>
  <si>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</si>
  <si>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</si>
  <si>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</si>
  <si>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</si>
  <si>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</si>
  <si>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</si>
  <si>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</si>
  <si>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</si>
  <si>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</si>
  <si>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</si>
  <si>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</si>
  <si>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</si>
  <si>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</si>
  <si>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</si>
  <si>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</si>
  <si>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</si>
  <si>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</si>
  <si>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</si>
  <si>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</si>
  <si>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</si>
  <si>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</si>
  <si>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</si>
  <si>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</si>
  <si>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</si>
  <si>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</si>
  <si>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</si>
  <si>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</si>
  <si>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</si>
  <si>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</si>
  <si>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</si>
  <si>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</si>
  <si>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</si>
  <si>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</si>
  <si>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</si>
  <si>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</si>
  <si>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</si>
  <si>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</si>
  <si>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</si>
  <si>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</si>
  <si>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</si>
  <si>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</si>
  <si>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</si>
  <si>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</si>
  <si>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</si>
  <si>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</si>
  <si>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</si>
  <si>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</si>
  <si>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</si>
  <si>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</si>
  <si>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</si>
  <si>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</si>
  <si>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</si>
  <si>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</si>
  <si>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</si>
  <si>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</si>
  <si>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</si>
  <si>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</si>
  <si>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</si>
  <si>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</si>
  <si>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</si>
  <si>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</si>
  <si>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</si>
  <si>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</si>
  <si>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</si>
  <si>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</si>
  <si>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</si>
  <si>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</si>
  <si>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</si>
  <si>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</si>
  <si>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</si>
  <si>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</si>
  <si>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</si>
  <si>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</si>
  <si>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</si>
  <si>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</si>
  <si>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</si>
  <si>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</si>
  <si>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</si>
  <si>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</si>
  <si>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</si>
  <si>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</si>
  <si>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</si>
  <si>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</si>
  <si>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</si>
  <si>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</si>
  <si>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</si>
  <si>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</si>
  <si>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</si>
  <si>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</si>
  <si>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</si>
  <si>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</si>
  <si>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</si>
  <si>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</si>
  <si>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</si>
  <si>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</si>
  <si>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</si>
  <si>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</si>
  <si>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</si>
  <si>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</si>
  <si>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</si>
  <si>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</si>
  <si>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</si>
  <si>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</si>
  <si>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</si>
  <si>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</si>
  <si>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</si>
  <si>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</si>
  <si>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</si>
  <si>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</si>
  <si>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</si>
  <si>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</si>
  <si>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</si>
  <si>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</si>
  <si>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</si>
  <si>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</si>
  <si>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</si>
  <si>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</si>
  <si>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</si>
  <si>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</si>
  <si>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</si>
  <si>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</si>
  <si>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</si>
  <si>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</si>
  <si>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</si>
  <si>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</si>
  <si>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</si>
  <si>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</si>
  <si>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</si>
  <si>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</si>
  <si>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</si>
  <si>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</si>
  <si>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</si>
  <si>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</si>
  <si>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</si>
  <si>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</si>
  <si>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</si>
  <si>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</si>
  <si>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</si>
  <si>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</si>
  <si>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</si>
  <si>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</si>
  <si>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</si>
  <si>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</si>
  <si>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</si>
  <si>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</si>
  <si>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</si>
  <si>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</si>
  <si>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</si>
  <si>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</si>
  <si>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</si>
  <si>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</si>
  <si>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</si>
  <si>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</si>
  <si>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</si>
  <si>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</si>
  <si>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</si>
  <si>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</si>
  <si>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</si>
  <si>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</si>
  <si>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</si>
  <si>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</si>
  <si>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</si>
  <si>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</si>
  <si>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</si>
  <si>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</si>
  <si>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</si>
  <si>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</si>
  <si>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</si>
  <si>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</si>
  <si>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</si>
  <si>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</si>
  <si>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</si>
  <si>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</si>
  <si>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</si>
  <si>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</si>
  <si>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</si>
  <si>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</si>
  <si>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</si>
  <si>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</si>
  <si>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</si>
  <si>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</si>
  <si>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</si>
  <si>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</si>
  <si>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</si>
  <si>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</si>
  <si>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</si>
  <si>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</si>
  <si>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</si>
  <si>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</si>
  <si>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</si>
  <si>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</si>
  <si>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</si>
  <si>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</si>
  <si>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</si>
  <si>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</si>
  <si>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</si>
  <si>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</si>
  <si>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</si>
  <si>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</si>
  <si>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</si>
  <si>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</si>
  <si>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</si>
  <si>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</si>
  <si>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</si>
  <si>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</si>
  <si>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</si>
  <si>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</si>
  <si>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</si>
  <si>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</si>
  <si>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</si>
  <si>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</si>
  <si>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</si>
  <si>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</si>
  <si>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</si>
  <si>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</si>
  <si>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</si>
  <si>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</si>
  <si>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</si>
  <si>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</si>
  <si>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</si>
  <si>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</si>
  <si>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</si>
  <si>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</si>
  <si>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</si>
  <si>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</si>
  <si>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</si>
  <si>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</si>
  <si>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</si>
  <si>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</si>
  <si>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</si>
  <si>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</si>
  <si>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</si>
  <si>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</si>
  <si>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</si>
  <si>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</si>
  <si>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</si>
  <si>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</si>
  <si>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</si>
  <si>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</si>
  <si>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</si>
  <si>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</si>
  <si>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</si>
  <si>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</si>
  <si>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</si>
  <si>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</si>
  <si>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</si>
  <si>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</si>
  <si>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</si>
  <si>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</si>
  <si>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</si>
  <si>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</si>
  <si>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</si>
  <si>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</si>
  <si>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</si>
  <si>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</si>
  <si>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</si>
  <si>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</si>
  <si>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</si>
  <si>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</si>
  <si>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</si>
  <si>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</si>
  <si>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</si>
  <si>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</si>
  <si>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</si>
  <si>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</si>
  <si>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</si>
  <si>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</si>
  <si>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</si>
  <si>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</si>
  <si>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</si>
  <si>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</si>
  <si>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</si>
  <si>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</si>
  <si>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</si>
  <si>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</si>
  <si>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</si>
  <si>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</si>
  <si>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</si>
  <si>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</si>
  <si>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</si>
  <si>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</si>
  <si>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</si>
  <si>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</si>
  <si>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</si>
  <si>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</si>
  <si>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</si>
  <si>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</si>
  <si>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</si>
  <si>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</si>
  <si>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</si>
  <si>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</si>
  <si>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</si>
  <si>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</si>
  <si>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</si>
  <si>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</si>
  <si>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</si>
  <si>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</si>
  <si>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</si>
  <si>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</si>
  <si>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</si>
  <si>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</si>
  <si>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</si>
  <si>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</si>
  <si>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</si>
  <si>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</si>
  <si>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</si>
  <si>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</si>
  <si>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</si>
  <si>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</si>
  <si>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</si>
  <si>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</si>
  <si>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</si>
  <si>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</si>
  <si>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</si>
  <si>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</si>
  <si>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</si>
  <si>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</si>
  <si>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</si>
  <si>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</si>
  <si>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</si>
  <si>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</si>
  <si>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</si>
  <si>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</si>
  <si>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</si>
  <si>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</si>
  <si>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</si>
  <si>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</si>
  <si>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</si>
  <si>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</si>
  <si>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</si>
  <si>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</si>
  <si>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</si>
  <si>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</si>
  <si>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</si>
  <si>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</si>
  <si>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</si>
  <si>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</si>
  <si>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</si>
  <si>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</si>
  <si>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</si>
  <si>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</si>
  <si>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</si>
  <si>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</si>
  <si>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</si>
  <si>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</si>
  <si>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</si>
  <si>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</si>
  <si>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</si>
  <si>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</si>
  <si>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</si>
  <si>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</si>
  <si>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</si>
  <si>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</si>
  <si>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</si>
  <si>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</si>
  <si>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</si>
  <si>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</si>
  <si>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</si>
  <si>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</si>
  <si>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</si>
  <si>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</si>
  <si>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</si>
  <si>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</si>
  <si>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</si>
  <si>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</si>
  <si>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</si>
  <si>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</si>
  <si>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</si>
  <si>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</si>
  <si>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</si>
  <si>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</si>
  <si>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</si>
  <si>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</si>
  <si>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</si>
  <si>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</si>
  <si>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</si>
  <si>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</si>
  <si>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</si>
  <si>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</si>
  <si>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</si>
  <si>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</si>
  <si>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</si>
  <si>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</si>
  <si>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</si>
  <si>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</si>
  <si>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</si>
  <si>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</si>
  <si>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</si>
  <si>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</si>
  <si>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</si>
  <si>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</si>
  <si>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</si>
  <si>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</si>
  <si>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</si>
  <si>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</si>
  <si>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</si>
  <si>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</si>
  <si>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</si>
  <si>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</si>
  <si>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</si>
  <si>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</si>
  <si>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</si>
  <si>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</si>
  <si>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</si>
  <si>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</si>
  <si>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</si>
  <si>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</si>
  <si>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</si>
  <si>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</si>
  <si>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</si>
  <si>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</si>
  <si>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</si>
  <si>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</si>
  <si>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</si>
  <si>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</si>
  <si>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</si>
  <si>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</si>
  <si>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</si>
  <si>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</si>
  <si>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</si>
  <si>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</si>
  <si>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</si>
  <si>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</si>
  <si>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</si>
  <si>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</si>
  <si>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</si>
  <si>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</si>
  <si>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</si>
  <si>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</si>
  <si>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</si>
  <si>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</si>
  <si>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</si>
  <si>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</si>
  <si>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</si>
  <si>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</si>
  <si>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</si>
  <si>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</si>
  <si>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</si>
  <si>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</si>
  <si>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</si>
  <si>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</si>
  <si>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</si>
  <si>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</si>
  <si>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</si>
  <si>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</si>
  <si>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</si>
  <si>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</si>
  <si>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</si>
  <si>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</si>
  <si>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</si>
  <si>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</si>
  <si>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</si>
  <si>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</si>
  <si>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</si>
  <si>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</si>
  <si>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</si>
  <si>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</si>
  <si>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</si>
  <si>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</si>
  <si>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</si>
  <si>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</si>
  <si>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</si>
  <si>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</si>
  <si>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</si>
  <si>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</si>
  <si>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</si>
  <si>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</si>
  <si>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</si>
  <si>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</si>
  <si>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</si>
  <si>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</si>
  <si>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</si>
  <si>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</si>
  <si>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</si>
  <si>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</si>
  <si>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</si>
  <si>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</si>
  <si>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</si>
  <si>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</si>
  <si>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</si>
  <si>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</si>
  <si>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</si>
  <si>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</si>
  <si>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</si>
  <si>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</si>
  <si>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</si>
  <si>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</si>
  <si>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</si>
  <si>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</si>
  <si>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</si>
  <si>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</si>
  <si>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</si>
  <si>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</si>
  <si>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</si>
  <si>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</si>
  <si>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</si>
  <si>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</si>
  <si>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</si>
  <si>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</si>
  <si>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</si>
  <si>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</si>
  <si>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</si>
  <si>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</si>
  <si>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</si>
  <si>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</si>
  <si>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</si>
  <si>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</si>
  <si>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</si>
  <si>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</si>
  <si>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</si>
  <si>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</si>
  <si>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</si>
  <si>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</si>
  <si>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</si>
  <si>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</si>
  <si>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</si>
  <si>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</si>
  <si>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</si>
  <si>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</si>
  <si>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</si>
  <si>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</si>
  <si>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</si>
  <si>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</si>
  <si>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</si>
  <si>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</si>
  <si>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</si>
  <si>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</si>
  <si>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</si>
  <si>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</si>
  <si>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</si>
  <si>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</si>
  <si>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</si>
  <si>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</si>
  <si>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</si>
  <si>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</si>
  <si>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</si>
  <si>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</si>
  <si>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</si>
  <si>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</si>
  <si>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</si>
  <si>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</si>
  <si>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</si>
  <si>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</si>
  <si>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</si>
  <si>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</si>
  <si>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</si>
  <si>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</si>
  <si>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</si>
  <si>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</si>
  <si>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</si>
  <si>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</si>
  <si>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</si>
  <si>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</si>
  <si>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</si>
  <si>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</si>
  <si>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</si>
  <si>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</si>
  <si>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</si>
  <si>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</si>
  <si>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</si>
  <si>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</si>
  <si>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</si>
  <si>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</si>
  <si>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</si>
  <si>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</si>
  <si>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</si>
  <si>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</si>
  <si>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</si>
  <si>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</si>
  <si>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</si>
  <si>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</si>
  <si>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</si>
  <si>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PAGO FACTURA NO. 0053 MANTENIMIENTO Y REPARACION VEHICULO FORD EGE PLACA NO. EG00009</t>
  </si>
  <si>
    <t xml:space="preserve">PAGO FACTURA NO.0006, POR CONTRATACION DE ESPECIALISTA EN DISEÑO URBANO, PARA EL PROYECTO ANFITEATRO DE SAMANA Y ENTORNO  </t>
  </si>
  <si>
    <t>GRUPO PARISI</t>
  </si>
  <si>
    <t xml:space="preserve">SANCHEZ &amp; CURIEL CONSTRUCCIONES SRL </t>
  </si>
  <si>
    <t>INCAVA SRL</t>
  </si>
  <si>
    <t>PAGO FACT. NO. 0008 CUB. NO.5 Y FINAL RECONSTRUCCION CALLE 27 DE FEBRERO TRAMO CEMENTERIO PUNTA POPY MUNICIPIO LAS TERRENAS</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</si>
  <si>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</si>
  <si>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</si>
  <si>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</si>
  <si>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</si>
  <si>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</si>
  <si>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TOTAL GENERAL</t>
  </si>
  <si>
    <t>Fecha corte</t>
  </si>
  <si>
    <t>Total general</t>
  </si>
  <si>
    <t>Suma de VALOR</t>
  </si>
  <si>
    <t>Total</t>
  </si>
  <si>
    <t>B1500060417</t>
  </si>
  <si>
    <t>SUNIX PETROLEUM SRL</t>
  </si>
  <si>
    <t>PAGO FACT. NO. 0417 COMPRA DE COMBUSTIBLE PARA EL CEIZTUR</t>
  </si>
  <si>
    <t>B1500000694</t>
  </si>
  <si>
    <t>MAXI  BODEGAS</t>
  </si>
  <si>
    <t>PAGO FACT. NO.0694 COMPRA MATERIALES GASTABLES DEL CEIZTUR</t>
  </si>
  <si>
    <t>B1500000125</t>
  </si>
  <si>
    <t>FRANCHARD SRL</t>
  </si>
  <si>
    <t xml:space="preserve">PAGO FACTURA NO. 0125 PORLA COMPRA DE 4 GOMAS </t>
  </si>
  <si>
    <t>B1500001046</t>
  </si>
  <si>
    <t>SUPLITODO TINTOR</t>
  </si>
  <si>
    <t>PAGO FACT. NO.1046 COMPRA DE TONERS PARA EL CEIZTUR</t>
  </si>
  <si>
    <t>B1500000320</t>
  </si>
  <si>
    <t>SOLUMECA</t>
  </si>
  <si>
    <t>PAGO FACT. NO. 0320 COMPRA DE GUANTES PARA EL PROGRAMA LIMPIEZA DE PLAYA</t>
  </si>
  <si>
    <t>PLASTICOS FELXIBLES</t>
  </si>
  <si>
    <t>PAGO FACT. NO.0052 COMPRA DE FUNDAS NEGRAS IMPRESAS PARA EL PROGRAMA LIMPIEZA DE PLAYA</t>
  </si>
  <si>
    <t>JOHNNY APONTE</t>
  </si>
  <si>
    <t>PAGO FACT. NO. 0021 PAGO CUB. NO.7 CONSTRUCCION PARQUE RECREATIVO LA CONFLUENCIA</t>
  </si>
  <si>
    <t>PEYCO</t>
  </si>
  <si>
    <t>PAGO FACFT. NO. 0093 PAGOCUB. NO. 4 Y FINAL CONSTRUCCION DESTACAMENTO DE BOCA CHICA</t>
  </si>
  <si>
    <t>CONSTRUCTORA BUILDISA</t>
  </si>
  <si>
    <t>PAGO FACFT. NO. 0008 PAGOCUB. NO. 4 Y FINAL MONASTERIO HERMANAS CARMELITAS DE AZUA</t>
  </si>
  <si>
    <t>31-Mar-21</t>
  </si>
  <si>
    <t>CUENTAS POR PAGAR CORTADAS AL: 31 DE MARZO 2021</t>
  </si>
  <si>
    <t>INGENIEROS CONSULTORES Y CONSTRUCCIONES SANITARIOS ICS, SRL</t>
  </si>
  <si>
    <t>PAGO FACT. NO.0018 CORRESPONDIENTE A LA CUB. NO. 6 ACUERDO ENTRE CEIZTUR Y CORAAPLATA</t>
  </si>
  <si>
    <t>CUENTAS POR PAGAR MARZO 2021</t>
  </si>
  <si>
    <t>PREPARADO POR</t>
  </si>
  <si>
    <t>REVISADO POR</t>
  </si>
  <si>
    <t>ANYOLANI NOLASCO</t>
  </si>
  <si>
    <t>ENCARGADA DIVISION CONTABILIDAD</t>
  </si>
  <si>
    <t>MAGGY VILLAR</t>
  </si>
  <si>
    <t>TECNICO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</si>
</sst>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b/>
      <sz val="18"/>
      <name val="Century Gothic"/>
      <family val="2"/>
    </font>
    <font>
      <sz val="10"/>
      <name val="Century Gothic"/>
      <family val="2"/>
    </font>
    <font>
      <b/>
      <sz val="10"/>
      <color indexed="9"/>
      <name val="Century Gothic"/>
      <family val="2"/>
    </font>
    <font>
      <b/>
      <sz val="12"/>
      <name val="Century Gothic"/>
      <family val="2"/>
    </font>
    <font>
      <b/>
      <sz val="10"/>
      <color indexed="8"/>
      <name val="Century Gothic"/>
      <family val="2"/>
    </font>
    <font>
      <b/>
      <sz val="10"/>
      <name val="Century Gothic"/>
      <family val="2"/>
    </font>
    <font>
      <b/>
      <sz val="9"/>
      <color indexed="8"/>
      <name val="Century Gothic"/>
      <family val="2"/>
    </font>
    <font>
      <sz val="9"/>
      <color indexed="8"/>
      <name val="Century Gothic"/>
      <family val="2"/>
    </font>
  </fonts>
  <fills count="11">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4" tint="-0.249977111117893"/>
        <bgColor indexed="64"/>
      </patternFill>
    </fill>
  </fills>
  <borders count="34">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22">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2" fillId="0" borderId="0" xfId="0" applyFont="1"/>
    <xf numFmtId="0" fontId="11" fillId="0" borderId="6" xfId="0" applyFont="1" applyBorder="1"/>
    <xf numFmtId="0" fontId="11" fillId="0" borderId="0" xfId="0" applyFont="1"/>
    <xf numFmtId="43" fontId="0" fillId="0" borderId="0" xfId="1" applyFont="1"/>
    <xf numFmtId="0" fontId="0" fillId="0" borderId="0" xfId="0" applyAlignment="1">
      <alignment horizontal="center"/>
    </xf>
    <xf numFmtId="0" fontId="13" fillId="0" borderId="6" xfId="0" applyFont="1" applyBorder="1"/>
    <xf numFmtId="166" fontId="8" fillId="0" borderId="8" xfId="0" applyNumberFormat="1" applyFont="1" applyBorder="1"/>
    <xf numFmtId="166" fontId="14" fillId="0" borderId="0" xfId="0" applyNumberFormat="1" applyFont="1"/>
    <xf numFmtId="166" fontId="15" fillId="0" borderId="0" xfId="0" applyNumberFormat="1" applyFont="1"/>
    <xf numFmtId="0" fontId="0" fillId="2" borderId="9" xfId="0" applyFill="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166" fontId="0" fillId="0" borderId="8" xfId="0" applyNumberFormat="1" applyBorder="1"/>
    <xf numFmtId="0" fontId="11" fillId="0" borderId="0" xfId="0" applyFont="1" applyAlignment="1">
      <alignment horizontal="center"/>
    </xf>
    <xf numFmtId="0" fontId="17" fillId="0" borderId="0" xfId="0" applyFont="1"/>
    <xf numFmtId="0" fontId="17" fillId="0" borderId="6" xfId="0" applyFont="1" applyBorder="1"/>
    <xf numFmtId="0" fontId="17" fillId="0" borderId="7" xfId="0" applyFont="1" applyBorder="1"/>
    <xf numFmtId="0" fontId="18" fillId="0" borderId="0" xfId="0" applyFont="1"/>
    <xf numFmtId="0" fontId="17" fillId="0" borderId="0" xfId="0" applyFont="1" applyAlignment="1">
      <alignment horizontal="center"/>
    </xf>
    <xf numFmtId="166" fontId="18" fillId="0" borderId="8" xfId="0" applyNumberFormat="1" applyFont="1" applyBorder="1"/>
    <xf numFmtId="43" fontId="17" fillId="0" borderId="0" xfId="1" applyFont="1" applyBorder="1"/>
    <xf numFmtId="43" fontId="17" fillId="0" borderId="0" xfId="0" applyNumberFormat="1" applyFont="1"/>
    <xf numFmtId="166" fontId="13" fillId="0" borderId="0" xfId="0" applyNumberFormat="1" applyFont="1"/>
    <xf numFmtId="0" fontId="17" fillId="2" borderId="9" xfId="0" applyFont="1" applyFill="1" applyBorder="1"/>
    <xf numFmtId="166" fontId="17" fillId="0" borderId="8"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0" fillId="0" borderId="26" xfId="0" pivotButton="1" applyBorder="1"/>
    <xf numFmtId="0" fontId="0" fillId="0" borderId="27" xfId="0" applyBorder="1"/>
    <xf numFmtId="2" fontId="0" fillId="0" borderId="26" xfId="0" applyNumberFormat="1" applyBorder="1"/>
    <xf numFmtId="2" fontId="0" fillId="0" borderId="28" xfId="0" applyNumberFormat="1" applyBorder="1"/>
    <xf numFmtId="0" fontId="0" fillId="0" borderId="29" xfId="0" applyBorder="1"/>
    <xf numFmtId="0" fontId="0" fillId="4" borderId="27" xfId="0" applyFill="1" applyBorder="1"/>
    <xf numFmtId="0" fontId="20" fillId="0" borderId="0" xfId="0" applyFont="1"/>
    <xf numFmtId="0" fontId="21" fillId="0" borderId="0" xfId="0" applyFont="1" applyAlignment="1" applyProtection="1">
      <alignment vertical="top" wrapText="1" readingOrder="1"/>
      <protection locked="0"/>
    </xf>
    <xf numFmtId="0" fontId="20" fillId="0" borderId="0" xfId="0" applyFont="1" applyAlignment="1">
      <alignment readingOrder="1"/>
    </xf>
    <xf numFmtId="0" fontId="23" fillId="0" borderId="12" xfId="0" applyFont="1" applyBorder="1" applyAlignment="1" applyProtection="1">
      <alignment vertical="top" wrapText="1" readingOrder="1"/>
      <protection locked="0"/>
    </xf>
    <xf numFmtId="0" fontId="24" fillId="0" borderId="0" xfId="0" applyFont="1"/>
    <xf numFmtId="0" fontId="25" fillId="5" borderId="13" xfId="0" applyFont="1" applyFill="1" applyBorder="1" applyAlignment="1" applyProtection="1">
      <alignment vertical="center" wrapText="1" readingOrder="1"/>
      <protection locked="0"/>
    </xf>
    <xf numFmtId="0" fontId="25" fillId="5" borderId="14" xfId="0" applyFont="1" applyFill="1" applyBorder="1" applyAlignment="1" applyProtection="1">
      <alignment horizontal="center" vertical="center" wrapText="1" readingOrder="1"/>
      <protection locked="0"/>
    </xf>
    <xf numFmtId="167" fontId="25" fillId="5" borderId="10" xfId="0" applyNumberFormat="1" applyFont="1" applyFill="1" applyBorder="1" applyAlignment="1" applyProtection="1">
      <alignment horizontal="center" vertical="top" wrapText="1" readingOrder="1"/>
      <protection locked="0"/>
    </xf>
    <xf numFmtId="0" fontId="26" fillId="6" borderId="15" xfId="0" applyFont="1" applyFill="1" applyBorder="1" applyAlignment="1" applyProtection="1">
      <alignment vertical="top" wrapText="1" readingOrder="1"/>
      <protection locked="0"/>
    </xf>
    <xf numFmtId="167" fontId="26" fillId="6" borderId="10" xfId="0" applyNumberFormat="1" applyFont="1" applyFill="1" applyBorder="1" applyAlignment="1" applyProtection="1">
      <alignment horizontal="center" vertical="top" wrapText="1" readingOrder="1"/>
      <protection locked="0"/>
    </xf>
    <xf numFmtId="0" fontId="26" fillId="6" borderId="10" xfId="0" applyFont="1" applyFill="1" applyBorder="1" applyAlignment="1" applyProtection="1">
      <alignment vertical="top" wrapText="1" readingOrder="1"/>
      <protection locked="0"/>
    </xf>
    <xf numFmtId="0" fontId="26" fillId="6" borderId="10" xfId="0" applyFont="1" applyFill="1" applyBorder="1" applyAlignment="1" applyProtection="1">
      <alignment horizontal="left" vertical="top" wrapText="1" readingOrder="1"/>
      <protection locked="0"/>
    </xf>
    <xf numFmtId="165" fontId="26" fillId="6" borderId="10" xfId="0" applyNumberFormat="1" applyFont="1" applyFill="1" applyBorder="1" applyAlignment="1" applyProtection="1">
      <alignment vertical="top" wrapText="1" readingOrder="1"/>
      <protection locked="0"/>
    </xf>
    <xf numFmtId="2" fontId="20" fillId="6" borderId="10" xfId="0" applyNumberFormat="1" applyFont="1" applyFill="1" applyBorder="1"/>
    <xf numFmtId="39" fontId="20" fillId="6" borderId="0" xfId="0" applyNumberFormat="1" applyFont="1" applyFill="1"/>
    <xf numFmtId="0" fontId="20" fillId="6" borderId="0" xfId="0" applyFont="1" applyFill="1"/>
    <xf numFmtId="0" fontId="26" fillId="6" borderId="16" xfId="0" applyFont="1" applyFill="1" applyBorder="1" applyAlignment="1" applyProtection="1">
      <alignment vertical="top" wrapText="1" readingOrder="1"/>
      <protection locked="0"/>
    </xf>
    <xf numFmtId="165" fontId="26" fillId="6" borderId="17" xfId="0" applyNumberFormat="1" applyFont="1" applyFill="1" applyBorder="1" applyAlignment="1" applyProtection="1">
      <alignment vertical="top" wrapText="1" readingOrder="1"/>
      <protection locked="0"/>
    </xf>
    <xf numFmtId="165" fontId="25" fillId="3" borderId="18" xfId="0" applyNumberFormat="1" applyFont="1" applyFill="1" applyBorder="1" applyAlignment="1" applyProtection="1">
      <alignment vertical="top" wrapText="1" readingOrder="1"/>
      <protection locked="0"/>
    </xf>
    <xf numFmtId="2" fontId="0" fillId="0" borderId="30" xfId="0" applyNumberFormat="1" applyBorder="1"/>
    <xf numFmtId="0" fontId="0" fillId="4" borderId="31" xfId="0" applyFill="1" applyBorder="1"/>
    <xf numFmtId="0" fontId="0" fillId="7" borderId="31" xfId="0" applyFill="1" applyBorder="1"/>
    <xf numFmtId="0" fontId="0" fillId="4" borderId="0" xfId="0" applyFill="1"/>
    <xf numFmtId="0" fontId="0" fillId="8" borderId="31" xfId="0" applyFill="1" applyBorder="1"/>
    <xf numFmtId="0" fontId="0" fillId="8" borderId="0" xfId="0" applyFill="1"/>
    <xf numFmtId="0" fontId="0" fillId="7" borderId="0" xfId="0" applyFill="1"/>
    <xf numFmtId="0" fontId="0" fillId="9" borderId="31" xfId="0" applyFill="1" applyBorder="1"/>
    <xf numFmtId="0" fontId="0" fillId="9" borderId="0" xfId="0" applyFill="1"/>
    <xf numFmtId="0" fontId="0" fillId="10" borderId="31" xfId="0" applyFill="1" applyBorder="1"/>
    <xf numFmtId="0" fontId="0" fillId="10" borderId="0" xfId="0" applyFill="1"/>
    <xf numFmtId="0" fontId="20" fillId="0" borderId="0" xfId="0" applyFont="1" applyAlignment="1">
      <alignment horizontal="left"/>
    </xf>
    <xf numFmtId="0" fontId="24" fillId="0" borderId="0" xfId="0" applyFont="1" applyAlignment="1">
      <alignment horizontal="center" vertical="top"/>
    </xf>
    <xf numFmtId="169" fontId="20" fillId="0" borderId="0" xfId="1" applyNumberFormat="1" applyFont="1" applyFill="1" applyAlignment="1">
      <alignment horizontal="center" vertical="top"/>
    </xf>
    <xf numFmtId="169" fontId="24" fillId="0" borderId="0" xfId="1" applyNumberFormat="1" applyFont="1" applyFill="1" applyAlignment="1">
      <alignment horizontal="center" vertical="top"/>
    </xf>
    <xf numFmtId="0" fontId="4" fillId="0" borderId="0" xfId="0" applyFont="1" applyAlignment="1" applyProtection="1">
      <alignment horizontal="center" vertical="top" wrapText="1" readingOrder="1"/>
      <protection locked="0"/>
    </xf>
    <xf numFmtId="0" fontId="0" fillId="0" borderId="0" xfId="0"/>
    <xf numFmtId="0" fontId="19" fillId="3" borderId="0" xfId="0" applyFont="1" applyFill="1" applyAlignment="1">
      <alignment horizontal="center"/>
    </xf>
    <xf numFmtId="0" fontId="20" fillId="0" borderId="0" xfId="0" applyFont="1"/>
    <xf numFmtId="0" fontId="25" fillId="3" borderId="19" xfId="0" applyFont="1" applyFill="1" applyBorder="1" applyAlignment="1" applyProtection="1">
      <alignment horizontal="center" vertical="top" readingOrder="1"/>
      <protection locked="0"/>
    </xf>
    <xf numFmtId="0" fontId="25" fillId="3" borderId="20" xfId="0" applyFont="1" applyFill="1" applyBorder="1" applyAlignment="1" applyProtection="1">
      <alignment horizontal="center" vertical="top" readingOrder="1"/>
      <protection locked="0"/>
    </xf>
    <xf numFmtId="0" fontId="25" fillId="3" borderId="21" xfId="0" applyFont="1" applyFill="1" applyBorder="1" applyAlignment="1" applyProtection="1">
      <alignment horizontal="center" vertical="top" readingOrder="1"/>
      <protection locked="0"/>
    </xf>
    <xf numFmtId="0" fontId="22" fillId="3" borderId="22" xfId="0" applyFont="1" applyFill="1" applyBorder="1" applyAlignment="1">
      <alignment horizontal="center"/>
    </xf>
    <xf numFmtId="0" fontId="23" fillId="0" borderId="32" xfId="0" applyFont="1" applyBorder="1" applyAlignment="1" applyProtection="1">
      <alignment horizontal="center" vertical="top" readingOrder="1"/>
      <protection locked="0"/>
    </xf>
    <xf numFmtId="0" fontId="23" fillId="0" borderId="33" xfId="0" applyFont="1" applyBorder="1" applyAlignment="1" applyProtection="1">
      <alignment horizontal="center" vertical="top" readingOrder="1"/>
      <protection locked="0"/>
    </xf>
    <xf numFmtId="0" fontId="16" fillId="0" borderId="6" xfId="0" applyFont="1" applyBorder="1" applyAlignment="1">
      <alignment horizontal="center"/>
    </xf>
    <xf numFmtId="0" fontId="16" fillId="0" borderId="0" xfId="0" applyFont="1" applyAlignment="1">
      <alignment horizontal="center"/>
    </xf>
    <xf numFmtId="0" fontId="16" fillId="0" borderId="7"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1" fillId="0" borderId="6"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369" name="Picture 0" descr="739866b7-d43c-43be-b999-9ed92e2f5262">
          <a:extLst>
            <a:ext uri="{FF2B5EF4-FFF2-40B4-BE49-F238E27FC236}">
              <a16:creationId xmlns:a16="http://schemas.microsoft.com/office/drawing/2014/main" id="{B56B2897-B405-ECDD-6D9F-9526B8AC43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6" t="s">
        <v>27485</v>
      </c>
      <c r="D1" s="97"/>
      <c r="E1" s="97"/>
      <c r="F1" s="97"/>
      <c r="G1" s="97"/>
      <c r="H1" s="97"/>
      <c r="I1" s="97"/>
      <c r="J1" s="97"/>
    </row>
    <row r="2" spans="1:20" ht="45" customHeight="1" x14ac:dyDescent="0.2">
      <c r="B2" s="13"/>
      <c r="C2" s="97"/>
      <c r="D2" s="97"/>
      <c r="E2" s="97"/>
      <c r="F2" s="97"/>
      <c r="G2" s="97"/>
      <c r="H2" s="97"/>
      <c r="I2" s="97"/>
      <c r="J2" s="97"/>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96"/>
      <c r="N6" s="97"/>
      <c r="O6" s="97"/>
      <c r="P6" s="97"/>
      <c r="Q6" s="97"/>
      <c r="R6" s="97"/>
      <c r="S6" s="97"/>
      <c r="T6" s="97"/>
    </row>
    <row r="7" spans="1:20" ht="33.75" customHeight="1" x14ac:dyDescent="0.2">
      <c r="A7" s="5" t="s">
        <v>20377</v>
      </c>
      <c r="B7" s="5" t="s">
        <v>20378</v>
      </c>
      <c r="C7" s="17">
        <v>33722</v>
      </c>
      <c r="D7" s="6">
        <v>42733</v>
      </c>
      <c r="E7" s="5" t="s">
        <v>20381</v>
      </c>
      <c r="F7" s="7" t="s">
        <v>20382</v>
      </c>
      <c r="G7" s="8">
        <v>14004.62</v>
      </c>
      <c r="H7" s="9"/>
      <c r="I7" s="9"/>
      <c r="J7" s="9"/>
      <c r="K7" s="9"/>
      <c r="L7" s="18">
        <v>14004.62</v>
      </c>
      <c r="M7" s="97"/>
      <c r="N7" s="97"/>
      <c r="O7" s="97"/>
      <c r="P7" s="97"/>
      <c r="Q7" s="97"/>
      <c r="R7" s="97"/>
      <c r="S7" s="97"/>
      <c r="T7" s="97"/>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2"/>
  <sheetViews>
    <sheetView showGridLines="0" tabSelected="1" topLeftCell="A12" zoomScale="80" zoomScaleNormal="80" workbookViewId="0">
      <selection activeCell="B29" sqref="B29:E34"/>
    </sheetView>
  </sheetViews>
  <sheetFormatPr baseColWidth="10" defaultRowHeight="13.5" x14ac:dyDescent="0.25"/>
  <cols>
    <col min="1" max="1" width="6.28515625" style="62" customWidth="1"/>
    <col min="2" max="2" width="15.7109375" style="62" customWidth="1"/>
    <col min="3" max="3" width="16.85546875" style="62" customWidth="1"/>
    <col min="4" max="4" width="26.7109375" style="62" customWidth="1"/>
    <col min="5" max="5" width="55.140625" style="62" customWidth="1"/>
    <col min="6" max="6" width="21.7109375" style="62" customWidth="1"/>
    <col min="7" max="7" width="14.140625" style="62" customWidth="1"/>
    <col min="8" max="8" width="13.28515625" style="62" bestFit="1" customWidth="1"/>
    <col min="9" max="9" width="13.140625" style="62" bestFit="1" customWidth="1"/>
    <col min="10" max="16384" width="11.42578125" style="62"/>
  </cols>
  <sheetData>
    <row r="1" spans="2:13" ht="16.5" customHeight="1" x14ac:dyDescent="0.3">
      <c r="B1" s="98" t="s">
        <v>900</v>
      </c>
      <c r="C1" s="98"/>
      <c r="D1" s="98"/>
      <c r="E1" s="98"/>
      <c r="F1" s="98"/>
      <c r="G1" s="99"/>
      <c r="H1" s="99"/>
      <c r="I1" s="99"/>
      <c r="J1" s="99"/>
      <c r="K1" s="99"/>
      <c r="L1" s="99"/>
      <c r="M1" s="99"/>
    </row>
    <row r="2" spans="2:13" ht="6" customHeight="1" x14ac:dyDescent="0.25">
      <c r="B2" s="63"/>
      <c r="C2" s="63"/>
      <c r="D2" s="64"/>
      <c r="E2" s="64"/>
      <c r="F2" s="64"/>
      <c r="G2" s="99"/>
      <c r="H2" s="99"/>
      <c r="I2" s="99"/>
      <c r="J2" s="99"/>
      <c r="K2" s="99"/>
      <c r="L2" s="99"/>
      <c r="M2" s="99"/>
    </row>
    <row r="3" spans="2:13" ht="6" customHeight="1" x14ac:dyDescent="0.25">
      <c r="B3" s="64"/>
      <c r="C3" s="64"/>
      <c r="D3" s="64"/>
      <c r="E3" s="64"/>
      <c r="F3" s="64"/>
    </row>
    <row r="4" spans="2:13" ht="15.75" x14ac:dyDescent="0.25">
      <c r="B4" s="103" t="s">
        <v>28390</v>
      </c>
      <c r="C4" s="103"/>
      <c r="D4" s="103"/>
      <c r="E4" s="103"/>
      <c r="F4" s="103"/>
    </row>
    <row r="5" spans="2:13" ht="14.25" thickBot="1" x14ac:dyDescent="0.3">
      <c r="B5" s="65"/>
      <c r="C5" s="65"/>
      <c r="D5" s="104" t="s">
        <v>28436</v>
      </c>
      <c r="E5" s="105"/>
      <c r="F5" s="105"/>
      <c r="G5" s="66" t="s">
        <v>28405</v>
      </c>
    </row>
    <row r="6" spans="2:13" ht="34.5" customHeight="1" thickBot="1" x14ac:dyDescent="0.3">
      <c r="B6" s="67" t="s">
        <v>901</v>
      </c>
      <c r="C6" s="68" t="s">
        <v>902</v>
      </c>
      <c r="D6" s="68" t="s">
        <v>903</v>
      </c>
      <c r="E6" s="68" t="s">
        <v>904</v>
      </c>
      <c r="F6" s="68" t="s">
        <v>905</v>
      </c>
      <c r="G6" s="69">
        <v>44286</v>
      </c>
    </row>
    <row r="7" spans="2:13" s="77" customFormat="1" ht="29.25" customHeight="1" x14ac:dyDescent="0.25">
      <c r="B7" s="70" t="s">
        <v>25</v>
      </c>
      <c r="C7" s="71">
        <v>43941</v>
      </c>
      <c r="D7" s="72" t="s">
        <v>28401</v>
      </c>
      <c r="E7" s="73" t="s">
        <v>28403</v>
      </c>
      <c r="F7" s="74">
        <v>980940.03</v>
      </c>
      <c r="G7" s="75">
        <f>G6-C7</f>
        <v>345</v>
      </c>
      <c r="H7" s="76"/>
    </row>
    <row r="8" spans="2:13" s="77" customFormat="1" ht="29.25" customHeight="1" x14ac:dyDescent="0.25">
      <c r="B8" s="70" t="s">
        <v>1637</v>
      </c>
      <c r="C8" s="71">
        <v>44029</v>
      </c>
      <c r="D8" s="72" t="s">
        <v>28428</v>
      </c>
      <c r="E8" s="73" t="s">
        <v>28429</v>
      </c>
      <c r="F8" s="74">
        <v>5490417.7800000003</v>
      </c>
      <c r="G8" s="75">
        <f>G6-C8</f>
        <v>257</v>
      </c>
      <c r="H8" s="76"/>
    </row>
    <row r="9" spans="2:13" s="77" customFormat="1" ht="36" customHeight="1" x14ac:dyDescent="0.25">
      <c r="B9" s="70" t="s">
        <v>1686</v>
      </c>
      <c r="C9" s="71">
        <v>44029</v>
      </c>
      <c r="D9" s="72" t="s">
        <v>28430</v>
      </c>
      <c r="E9" s="73" t="s">
        <v>28431</v>
      </c>
      <c r="F9" s="74">
        <v>4476812.43</v>
      </c>
      <c r="G9" s="75">
        <f>G6-C9</f>
        <v>257</v>
      </c>
      <c r="H9" s="76"/>
    </row>
    <row r="10" spans="2:13" s="77" customFormat="1" ht="36" customHeight="1" x14ac:dyDescent="0.25">
      <c r="B10" s="70" t="s">
        <v>18</v>
      </c>
      <c r="C10" s="71">
        <v>44032</v>
      </c>
      <c r="D10" s="72" t="s">
        <v>28401</v>
      </c>
      <c r="E10" s="73" t="s">
        <v>28402</v>
      </c>
      <c r="F10" s="74">
        <v>574960.27</v>
      </c>
      <c r="G10" s="75">
        <f t="shared" ref="G10:G22" si="0">$G$6-C10</f>
        <v>254</v>
      </c>
    </row>
    <row r="11" spans="2:13" s="77" customFormat="1" ht="42.75" customHeight="1" x14ac:dyDescent="0.25">
      <c r="B11" s="70" t="s">
        <v>318</v>
      </c>
      <c r="C11" s="71">
        <v>44050</v>
      </c>
      <c r="D11" s="74" t="s">
        <v>28396</v>
      </c>
      <c r="E11" s="74" t="s">
        <v>28394</v>
      </c>
      <c r="F11" s="74">
        <v>550000.01</v>
      </c>
      <c r="G11" s="75">
        <f t="shared" si="0"/>
        <v>236</v>
      </c>
    </row>
    <row r="12" spans="2:13" s="77" customFormat="1" ht="42.75" customHeight="1" x14ac:dyDescent="0.25">
      <c r="B12" s="70" t="s">
        <v>60</v>
      </c>
      <c r="C12" s="71">
        <v>44148</v>
      </c>
      <c r="D12" s="74" t="s">
        <v>28395</v>
      </c>
      <c r="E12" s="74" t="s">
        <v>28393</v>
      </c>
      <c r="F12" s="74">
        <v>49890.400000000001</v>
      </c>
      <c r="G12" s="75">
        <f t="shared" si="0"/>
        <v>138</v>
      </c>
    </row>
    <row r="13" spans="2:13" s="77" customFormat="1" ht="20.25" customHeight="1" x14ac:dyDescent="0.25">
      <c r="B13" s="70" t="s">
        <v>28418</v>
      </c>
      <c r="C13" s="71">
        <v>44161</v>
      </c>
      <c r="D13" s="74" t="s">
        <v>28419</v>
      </c>
      <c r="E13" s="74" t="s">
        <v>28420</v>
      </c>
      <c r="F13" s="74">
        <v>219904.8</v>
      </c>
      <c r="G13" s="75">
        <f t="shared" si="0"/>
        <v>125</v>
      </c>
    </row>
    <row r="14" spans="2:13" s="77" customFormat="1" ht="42.75" customHeight="1" x14ac:dyDescent="0.25">
      <c r="B14" s="70" t="s">
        <v>1686</v>
      </c>
      <c r="C14" s="71">
        <v>44168</v>
      </c>
      <c r="D14" s="72" t="s">
        <v>28397</v>
      </c>
      <c r="E14" s="73" t="s">
        <v>28398</v>
      </c>
      <c r="F14" s="74">
        <v>19386772.190000001</v>
      </c>
      <c r="G14" s="75">
        <f t="shared" si="0"/>
        <v>118</v>
      </c>
    </row>
    <row r="15" spans="2:13" s="77" customFormat="1" ht="42.75" customHeight="1" x14ac:dyDescent="0.25">
      <c r="B15" s="70" t="s">
        <v>827</v>
      </c>
      <c r="C15" s="71">
        <v>44169</v>
      </c>
      <c r="D15" s="72" t="s">
        <v>28399</v>
      </c>
      <c r="E15" s="73" t="s">
        <v>28400</v>
      </c>
      <c r="F15" s="74">
        <v>3578570.46</v>
      </c>
      <c r="G15" s="75">
        <f t="shared" si="0"/>
        <v>117</v>
      </c>
    </row>
    <row r="16" spans="2:13" s="77" customFormat="1" ht="21" customHeight="1" x14ac:dyDescent="0.25">
      <c r="B16" s="70" t="s">
        <v>28415</v>
      </c>
      <c r="C16" s="71">
        <v>44195</v>
      </c>
      <c r="D16" s="74" t="s">
        <v>28416</v>
      </c>
      <c r="E16" s="74" t="s">
        <v>28417</v>
      </c>
      <c r="F16" s="74">
        <v>36580</v>
      </c>
      <c r="G16" s="75">
        <f t="shared" si="0"/>
        <v>91</v>
      </c>
    </row>
    <row r="17" spans="2:7" s="77" customFormat="1" ht="42.75" customHeight="1" x14ac:dyDescent="0.25">
      <c r="B17" s="70" t="s">
        <v>1656</v>
      </c>
      <c r="C17" s="71">
        <v>44211</v>
      </c>
      <c r="D17" s="74" t="s">
        <v>28434</v>
      </c>
      <c r="E17" s="74" t="s">
        <v>28435</v>
      </c>
      <c r="F17" s="74">
        <v>8322941.3899999997</v>
      </c>
      <c r="G17" s="75">
        <f>+G6-C17</f>
        <v>75</v>
      </c>
    </row>
    <row r="18" spans="2:7" s="77" customFormat="1" ht="42.75" customHeight="1" x14ac:dyDescent="0.25">
      <c r="B18" s="70" t="s">
        <v>171</v>
      </c>
      <c r="C18" s="71">
        <v>44233</v>
      </c>
      <c r="D18" s="74" t="s">
        <v>28426</v>
      </c>
      <c r="E18" s="73" t="s">
        <v>28427</v>
      </c>
      <c r="F18" s="74">
        <v>3789723</v>
      </c>
      <c r="G18" s="75">
        <f t="shared" si="0"/>
        <v>53</v>
      </c>
    </row>
    <row r="19" spans="2:7" s="77" customFormat="1" ht="42.75" customHeight="1" x14ac:dyDescent="0.25">
      <c r="B19" s="70" t="s">
        <v>28412</v>
      </c>
      <c r="C19" s="71">
        <v>44278</v>
      </c>
      <c r="D19" s="74" t="s">
        <v>28413</v>
      </c>
      <c r="E19" s="74" t="s">
        <v>28414</v>
      </c>
      <c r="F19" s="74">
        <v>90293.49</v>
      </c>
      <c r="G19" s="75">
        <f t="shared" si="0"/>
        <v>8</v>
      </c>
    </row>
    <row r="20" spans="2:7" s="77" customFormat="1" ht="42.75" customHeight="1" x14ac:dyDescent="0.25">
      <c r="B20" s="78" t="s">
        <v>28409</v>
      </c>
      <c r="C20" s="71">
        <v>44279</v>
      </c>
      <c r="D20" s="79" t="s">
        <v>28410</v>
      </c>
      <c r="E20" s="79" t="s">
        <v>28411</v>
      </c>
      <c r="F20" s="79">
        <v>6000000</v>
      </c>
      <c r="G20" s="75">
        <f t="shared" si="0"/>
        <v>7</v>
      </c>
    </row>
    <row r="21" spans="2:7" s="77" customFormat="1" ht="42.75" customHeight="1" x14ac:dyDescent="0.25">
      <c r="B21" s="78" t="s">
        <v>164</v>
      </c>
      <c r="C21" s="71">
        <v>44281</v>
      </c>
      <c r="D21" s="79" t="s">
        <v>28424</v>
      </c>
      <c r="E21" s="79" t="s">
        <v>28425</v>
      </c>
      <c r="F21" s="79">
        <v>129600.64</v>
      </c>
      <c r="G21" s="75">
        <f t="shared" si="0"/>
        <v>5</v>
      </c>
    </row>
    <row r="22" spans="2:7" s="77" customFormat="1" ht="42.75" customHeight="1" thickBot="1" x14ac:dyDescent="0.3">
      <c r="B22" s="70" t="s">
        <v>28421</v>
      </c>
      <c r="C22" s="71">
        <v>44285</v>
      </c>
      <c r="D22" s="74" t="s">
        <v>28422</v>
      </c>
      <c r="E22" s="74" t="s">
        <v>28423</v>
      </c>
      <c r="F22" s="74">
        <v>127440</v>
      </c>
      <c r="G22" s="75">
        <f t="shared" si="0"/>
        <v>1</v>
      </c>
    </row>
    <row r="23" spans="2:7" ht="21" customHeight="1" thickBot="1" x14ac:dyDescent="0.3">
      <c r="B23" s="100" t="s">
        <v>28404</v>
      </c>
      <c r="C23" s="101"/>
      <c r="D23" s="101"/>
      <c r="E23" s="102"/>
      <c r="F23" s="80">
        <f>SUM(F7:F22)</f>
        <v>53804846.890000008</v>
      </c>
    </row>
    <row r="28" spans="2:7" x14ac:dyDescent="0.25">
      <c r="C28" s="92"/>
      <c r="D28" s="92"/>
      <c r="E28" s="92"/>
    </row>
    <row r="30" spans="2:7" x14ac:dyDescent="0.25">
      <c r="C30" s="93" t="s">
        <v>28437</v>
      </c>
      <c r="D30" s="93"/>
      <c r="E30" s="93" t="s">
        <v>28438</v>
      </c>
    </row>
    <row r="31" spans="2:7" x14ac:dyDescent="0.25">
      <c r="C31" s="94" t="s">
        <v>28441</v>
      </c>
      <c r="D31" s="94"/>
      <c r="E31" s="94" t="s">
        <v>28439</v>
      </c>
    </row>
    <row r="32" spans="2:7" x14ac:dyDescent="0.25">
      <c r="C32" s="95" t="s">
        <v>28442</v>
      </c>
      <c r="D32" s="95"/>
      <c r="E32" s="95" t="s">
        <v>28440</v>
      </c>
    </row>
  </sheetData>
  <autoFilter ref="B6:G6" xr:uid="{00000000-0009-0000-0000-000001000000}"/>
  <mergeCells count="5">
    <mergeCell ref="B1:F1"/>
    <mergeCell ref="G1:M2"/>
    <mergeCell ref="B23:E23"/>
    <mergeCell ref="B4:F4"/>
    <mergeCell ref="D5:F5"/>
  </mergeCells>
  <phoneticPr fontId="0" type="noConversion"/>
  <pageMargins left="0.70866141732283472" right="0.70866141732283472" top="0.74803149606299213" bottom="0.74803149606299213"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F21" sqref="F21"/>
    </sheetView>
  </sheetViews>
  <sheetFormatPr baseColWidth="10" defaultColWidth="11.5703125" defaultRowHeight="12.75" x14ac:dyDescent="0.2"/>
  <cols>
    <col min="1" max="1" width="11.5703125" style="42"/>
    <col min="2" max="2" width="18.710937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106" t="s">
        <v>907</v>
      </c>
      <c r="B1" s="107"/>
      <c r="C1" s="107"/>
      <c r="D1" s="107"/>
      <c r="E1" s="107"/>
      <c r="F1" s="107"/>
      <c r="G1" s="108"/>
    </row>
    <row r="2" spans="1:7" ht="3.6" customHeight="1" x14ac:dyDescent="0.25">
      <c r="A2" s="109"/>
      <c r="B2" s="110"/>
      <c r="C2" s="110"/>
      <c r="D2" s="110"/>
      <c r="E2" s="110"/>
      <c r="F2" s="110"/>
      <c r="G2" s="111"/>
    </row>
    <row r="3" spans="1:7" ht="15" x14ac:dyDescent="0.2">
      <c r="A3" s="112" t="s">
        <v>28391</v>
      </c>
      <c r="B3" s="113"/>
      <c r="C3" s="113"/>
      <c r="D3" s="113"/>
      <c r="E3" s="113"/>
      <c r="F3" s="113"/>
      <c r="G3" s="114"/>
    </row>
    <row r="4" spans="1:7" ht="15" x14ac:dyDescent="0.25">
      <c r="A4" s="29"/>
      <c r="D4" s="45" t="s">
        <v>28392</v>
      </c>
      <c r="F4" s="30"/>
      <c r="G4" s="44"/>
    </row>
    <row r="5" spans="1:7" ht="15" x14ac:dyDescent="0.25">
      <c r="A5" s="115" t="s">
        <v>28433</v>
      </c>
      <c r="B5" s="116"/>
      <c r="C5" s="116"/>
      <c r="D5" s="116"/>
      <c r="E5" s="116"/>
      <c r="F5" s="116"/>
      <c r="G5" s="117"/>
    </row>
    <row r="6" spans="1:7" x14ac:dyDescent="0.2">
      <c r="A6" s="43"/>
      <c r="E6" s="46"/>
      <c r="G6" s="44"/>
    </row>
    <row r="7" spans="1:7" x14ac:dyDescent="0.2">
      <c r="A7" s="43"/>
      <c r="E7" s="46"/>
      <c r="G7" s="44"/>
    </row>
    <row r="8" spans="1:7" x14ac:dyDescent="0.2">
      <c r="A8" s="33" t="s">
        <v>910</v>
      </c>
      <c r="C8" s="47">
        <f>+'MARZO 2021'!F23</f>
        <v>53804846.890000008</v>
      </c>
      <c r="E8" s="46"/>
      <c r="G8" s="44"/>
    </row>
    <row r="9" spans="1:7" x14ac:dyDescent="0.2">
      <c r="A9" s="33" t="s">
        <v>911</v>
      </c>
      <c r="C9" s="48">
        <f>+C8-C10</f>
        <v>14670275.520000003</v>
      </c>
      <c r="D9" s="49"/>
      <c r="E9" s="46"/>
      <c r="G9" s="44"/>
    </row>
    <row r="10" spans="1:7" ht="15" x14ac:dyDescent="0.25">
      <c r="A10" s="33" t="s">
        <v>912</v>
      </c>
      <c r="C10" s="35">
        <f>+'MARZO 2021'!F7+'MARZO 2021'!F8+'MARZO 2021'!F9+'MARZO 2021'!F10+'MARZO 2021'!F11+'MARZO 2021'!F12+'MARZO 2021'!F13+'MARZO 2021'!F14+'MARZO 2021'!F15+'MARZO 2021'!F16+'MARZO 2021'!F18</f>
        <v>39134571.370000005</v>
      </c>
      <c r="E10" s="46"/>
      <c r="G10" s="44"/>
    </row>
    <row r="11" spans="1:7" x14ac:dyDescent="0.2">
      <c r="A11" s="43"/>
      <c r="E11" s="46"/>
      <c r="G11" s="44"/>
    </row>
    <row r="12" spans="1:7" x14ac:dyDescent="0.2">
      <c r="A12" s="33" t="s">
        <v>913</v>
      </c>
      <c r="C12" s="50">
        <f>+C9</f>
        <v>14670275.520000003</v>
      </c>
      <c r="E12" s="46"/>
      <c r="G12" s="44"/>
    </row>
    <row r="13" spans="1:7" x14ac:dyDescent="0.2">
      <c r="A13" s="33"/>
      <c r="E13" s="46"/>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1"/>
      <c r="C17" s="38" t="s">
        <v>916</v>
      </c>
      <c r="D17" s="39"/>
      <c r="E17" s="46"/>
      <c r="G17" s="44"/>
    </row>
    <row r="18" spans="1:7" x14ac:dyDescent="0.2">
      <c r="A18" s="33"/>
      <c r="E18" s="46"/>
      <c r="G18" s="44"/>
    </row>
    <row r="19" spans="1:7" ht="15" x14ac:dyDescent="0.25">
      <c r="A19" s="33" t="s">
        <v>917</v>
      </c>
      <c r="B19" s="52">
        <f>+Hoja1!C8</f>
        <v>6347334.1299999999</v>
      </c>
      <c r="C19" s="30" t="s">
        <v>918</v>
      </c>
      <c r="D19" s="52">
        <f>+Hoja1!C9</f>
        <v>3789723</v>
      </c>
      <c r="E19" s="41" t="s">
        <v>919</v>
      </c>
      <c r="F19" s="52">
        <f>+Hoja1!C10</f>
        <v>8322941.3899999997</v>
      </c>
      <c r="G19" s="44"/>
    </row>
    <row r="20" spans="1:7" x14ac:dyDescent="0.2">
      <c r="A20" s="33"/>
      <c r="E20" s="46"/>
      <c r="G20" s="44"/>
    </row>
    <row r="21" spans="1:7" ht="15" x14ac:dyDescent="0.25">
      <c r="A21" s="33" t="s">
        <v>920</v>
      </c>
      <c r="B21" s="52">
        <f>+Hoja1!C11</f>
        <v>23001922.650000002</v>
      </c>
      <c r="C21" s="30" t="s">
        <v>921</v>
      </c>
      <c r="D21" s="52">
        <f>+Hoja1!C14</f>
        <v>12342925.720000001</v>
      </c>
      <c r="E21" s="46"/>
      <c r="F21" s="53">
        <f>+B19+B21+D19+D21+F19-C8</f>
        <v>0</v>
      </c>
      <c r="G21" s="44"/>
    </row>
    <row r="22" spans="1:7" x14ac:dyDescent="0.2">
      <c r="A22" s="43"/>
      <c r="E22" s="46"/>
      <c r="F22" s="49"/>
      <c r="G22" s="44"/>
    </row>
    <row r="23" spans="1:7" ht="13.5" thickBot="1" x14ac:dyDescent="0.25">
      <c r="A23" s="118" t="s">
        <v>922</v>
      </c>
      <c r="B23" s="119"/>
      <c r="C23" s="119"/>
      <c r="D23" s="119"/>
      <c r="E23" s="119"/>
      <c r="F23" s="119"/>
      <c r="G23" s="120"/>
    </row>
    <row r="24" spans="1:7" ht="13.5" thickTop="1" x14ac:dyDescent="0.2"/>
    <row r="26" spans="1:7" x14ac:dyDescent="0.2">
      <c r="E26" s="49"/>
    </row>
    <row r="27" spans="1:7" x14ac:dyDescent="0.2">
      <c r="E27" s="49"/>
      <c r="F27" s="54"/>
      <c r="G27" s="54"/>
    </row>
    <row r="28" spans="1:7" x14ac:dyDescent="0.2">
      <c r="E28" s="55"/>
      <c r="G28" s="54"/>
    </row>
    <row r="30" spans="1:7" x14ac:dyDescent="0.2">
      <c r="E30" s="49"/>
    </row>
  </sheetData>
  <mergeCells count="5">
    <mergeCell ref="A1:G1"/>
    <mergeCell ref="A2:G2"/>
    <mergeCell ref="A3:G3"/>
    <mergeCell ref="A5:G5"/>
    <mergeCell ref="A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0"/>
  <sheetViews>
    <sheetView workbookViewId="0">
      <selection activeCell="C14" sqref="C14"/>
    </sheetView>
  </sheetViews>
  <sheetFormatPr baseColWidth="10" defaultRowHeight="12.75" x14ac:dyDescent="0.2"/>
  <cols>
    <col min="1" max="1" width="15.28515625" bestFit="1" customWidth="1"/>
    <col min="2" max="2" width="12" bestFit="1" customWidth="1"/>
    <col min="3" max="3" width="17.42578125" bestFit="1" customWidth="1"/>
  </cols>
  <sheetData>
    <row r="3" spans="1:3" x14ac:dyDescent="0.2">
      <c r="A3" s="56" t="s">
        <v>28407</v>
      </c>
      <c r="B3" s="57"/>
    </row>
    <row r="4" spans="1:3" x14ac:dyDescent="0.2">
      <c r="A4" s="56" t="s">
        <v>28432</v>
      </c>
      <c r="B4" s="57" t="s">
        <v>28408</v>
      </c>
    </row>
    <row r="5" spans="1:3" x14ac:dyDescent="0.2">
      <c r="A5" s="58">
        <v>1</v>
      </c>
      <c r="B5" s="61">
        <v>127440</v>
      </c>
    </row>
    <row r="6" spans="1:3" x14ac:dyDescent="0.2">
      <c r="A6" s="81">
        <v>5</v>
      </c>
      <c r="B6" s="82">
        <v>129600.64</v>
      </c>
    </row>
    <row r="7" spans="1:3" x14ac:dyDescent="0.2">
      <c r="A7" s="81">
        <v>7</v>
      </c>
      <c r="B7" s="82">
        <v>6000000</v>
      </c>
    </row>
    <row r="8" spans="1:3" x14ac:dyDescent="0.2">
      <c r="A8" s="81">
        <v>8</v>
      </c>
      <c r="B8" s="82">
        <v>90293.49</v>
      </c>
      <c r="C8" s="84">
        <f>+GETPIVOTDATA("VALOR",$A$3,"31-Mar-21",1)+GETPIVOTDATA("VALOR",$A$3,"31-Mar-21",5)+GETPIVOTDATA("VALOR",$A$3,"31-Mar-21",7)+GETPIVOTDATA("VALOR",$A$3,"31-Mar-21",8)</f>
        <v>6347334.1299999999</v>
      </c>
    </row>
    <row r="9" spans="1:3" x14ac:dyDescent="0.2">
      <c r="A9" s="81">
        <v>53</v>
      </c>
      <c r="B9" s="85">
        <v>3789723</v>
      </c>
      <c r="C9" s="86">
        <f>+GETPIVOTDATA("VALOR",$A$3,"31-Mar-21",53)</f>
        <v>3789723</v>
      </c>
    </row>
    <row r="10" spans="1:3" x14ac:dyDescent="0.2">
      <c r="A10" s="81">
        <v>75</v>
      </c>
      <c r="B10" s="83">
        <v>8322941.3899999997</v>
      </c>
      <c r="C10" s="87">
        <f>+GETPIVOTDATA("VALOR",$A$3,"31-Mar-21",75)</f>
        <v>8322941.3899999997</v>
      </c>
    </row>
    <row r="11" spans="1:3" x14ac:dyDescent="0.2">
      <c r="A11" s="81">
        <v>91</v>
      </c>
      <c r="B11" s="88">
        <v>36580</v>
      </c>
      <c r="C11" s="89">
        <f>+GETPIVOTDATA("VALOR",$A$3,"31-Mar-21",91)+GETPIVOTDATA("VALOR",$A$3,"31-Mar-21",117)+GETPIVOTDATA("VALOR",$A$3,"31-Mar-21",118)</f>
        <v>23001922.650000002</v>
      </c>
    </row>
    <row r="12" spans="1:3" x14ac:dyDescent="0.2">
      <c r="A12" s="81">
        <v>117</v>
      </c>
      <c r="B12" s="88">
        <v>3578570.46</v>
      </c>
    </row>
    <row r="13" spans="1:3" x14ac:dyDescent="0.2">
      <c r="A13" s="81">
        <v>118</v>
      </c>
      <c r="B13" s="88">
        <v>19386772.190000001</v>
      </c>
    </row>
    <row r="14" spans="1:3" x14ac:dyDescent="0.2">
      <c r="A14" s="81">
        <v>125</v>
      </c>
      <c r="B14" s="90">
        <v>219904.8</v>
      </c>
      <c r="C14" s="91">
        <f>+GETPIVOTDATA("VALOR",$A$3,"31-Mar-21",125)+GETPIVOTDATA("VALOR",$A$3,"31-Mar-21",138)+GETPIVOTDATA("VALOR",$A$3,"31-Mar-21",236)+GETPIVOTDATA("VALOR",$A$3,"31-Mar-21",254)+GETPIVOTDATA("VALOR",$A$3,"31-Mar-21",257)+GETPIVOTDATA("VALOR",$A$3,"31-Mar-21",345)</f>
        <v>12342925.720000001</v>
      </c>
    </row>
    <row r="15" spans="1:3" x14ac:dyDescent="0.2">
      <c r="A15" s="81">
        <v>138</v>
      </c>
      <c r="B15" s="90">
        <v>49890.400000000001</v>
      </c>
    </row>
    <row r="16" spans="1:3" x14ac:dyDescent="0.2">
      <c r="A16" s="81">
        <v>236</v>
      </c>
      <c r="B16" s="90">
        <v>550000.01</v>
      </c>
    </row>
    <row r="17" spans="1:2" x14ac:dyDescent="0.2">
      <c r="A17" s="81">
        <v>254</v>
      </c>
      <c r="B17" s="90">
        <v>574960.27</v>
      </c>
    </row>
    <row r="18" spans="1:2" x14ac:dyDescent="0.2">
      <c r="A18" s="81">
        <v>257</v>
      </c>
      <c r="B18" s="90">
        <v>9967230.2100000009</v>
      </c>
    </row>
    <row r="19" spans="1:2" x14ac:dyDescent="0.2">
      <c r="A19" s="81">
        <v>345</v>
      </c>
      <c r="B19" s="90">
        <v>980940.03</v>
      </c>
    </row>
    <row r="20" spans="1:2" x14ac:dyDescent="0.2">
      <c r="A20" s="59" t="s">
        <v>28406</v>
      </c>
      <c r="B20" s="60">
        <v>53804846.890000001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6" t="s">
        <v>907</v>
      </c>
      <c r="B3" s="107"/>
      <c r="C3" s="107"/>
      <c r="D3" s="107"/>
      <c r="E3" s="107"/>
      <c r="F3" s="107"/>
      <c r="G3" s="108"/>
    </row>
    <row r="4" spans="1:9" ht="15.75" x14ac:dyDescent="0.25">
      <c r="A4" s="26"/>
      <c r="C4" s="28"/>
      <c r="G4" s="27"/>
    </row>
    <row r="5" spans="1:9" ht="15.75" x14ac:dyDescent="0.25">
      <c r="A5" s="109" t="s">
        <v>908</v>
      </c>
      <c r="B5" s="110"/>
      <c r="C5" s="110"/>
      <c r="D5" s="110"/>
      <c r="E5" s="110"/>
      <c r="F5" s="110"/>
      <c r="G5" s="111"/>
    </row>
    <row r="6" spans="1:9" ht="15" x14ac:dyDescent="0.2">
      <c r="A6" s="121" t="s">
        <v>909</v>
      </c>
      <c r="B6" s="113"/>
      <c r="C6" s="113"/>
      <c r="D6" s="113"/>
      <c r="E6" s="113"/>
      <c r="F6" s="113"/>
      <c r="G6" s="114"/>
    </row>
    <row r="7" spans="1:9" ht="15" x14ac:dyDescent="0.25">
      <c r="A7" s="29"/>
      <c r="F7" s="30"/>
      <c r="G7" s="27"/>
      <c r="I7" s="31"/>
    </row>
    <row r="8" spans="1:9" ht="15" x14ac:dyDescent="0.25">
      <c r="A8" s="115" t="s">
        <v>923</v>
      </c>
      <c r="B8" s="116"/>
      <c r="C8" s="116"/>
      <c r="D8" s="116"/>
      <c r="E8" s="116"/>
      <c r="F8" s="116"/>
      <c r="G8" s="117"/>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18" t="s">
        <v>922</v>
      </c>
      <c r="B26" s="119"/>
      <c r="C26" s="119"/>
      <c r="D26" s="119"/>
      <c r="E26" s="119"/>
      <c r="F26" s="119"/>
      <c r="G26" s="120"/>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CB302C-A398-446E-B541-5DC2FF59B6D4}"/>
</file>

<file path=customXml/itemProps2.xml><?xml version="1.0" encoding="utf-8"?>
<ds:datastoreItem xmlns:ds="http://schemas.openxmlformats.org/officeDocument/2006/customXml" ds:itemID="{55404F96-7F2B-4EDE-8AD1-22922D1A9F8D}">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3.xml><?xml version="1.0" encoding="utf-8"?>
<ds:datastoreItem xmlns:ds="http://schemas.openxmlformats.org/officeDocument/2006/customXml" ds:itemID="{82BA91D0-082C-4043-A00B-D806E842D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SaldoFacturasPendientesAntigued</vt:lpstr>
      <vt:lpstr>MARZO 2021</vt:lpstr>
      <vt:lpstr>RESUMEN</vt:lpstr>
      <vt:lpstr>Hoja1</vt:lpstr>
      <vt:lpstr>INFORME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2024-01-31T18:16:09Z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