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xl/tables/table1.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27" documentId="8_{5E8B5601-BEE7-452C-B784-F251E5E324D2}" xr6:coauthVersionLast="47" xr6:coauthVersionMax="47" xr10:uidLastSave="{7FA56712-D7A6-4BF2-8F89-84715E0FB880}"/>
  <bookViews>
    <workbookView xWindow="-120" yWindow="-120" windowWidth="29040" windowHeight="15720" firstSheet="1" activeTab="1" xr2:uid="{00000000-000D-0000-FFFF-FFFF00000000}"/>
  </bookViews>
  <sheets>
    <sheet name="SaldoFacturasPendientesAntigued" sheetId="1" state="hidden" r:id="rId1"/>
    <sheet name="OCTUBRE 2021" sheetId="2" r:id="rId2"/>
    <sheet name="RESUMEN" sheetId="5" r:id="rId3"/>
    <sheet name="Hoja3" sheetId="62" r:id="rId4"/>
    <sheet name="INFORME" sheetId="3" state="hidden" r:id="rId5"/>
  </sheets>
  <externalReferences>
    <externalReference r:id="rId6"/>
  </externalReferences>
  <definedNames>
    <definedName name="_xlnm._FilterDatabase" localSheetId="1" hidden="1">'OCTUBRE 2021'!$B$6:$G$6</definedName>
    <definedName name="_xlnm.Print_Titles" localSheetId="1">'OCTUBRE 2021'!$1:$6</definedName>
  </definedNames>
  <calcPr calcId="191029"/>
  <pivotCaches>
    <pivotCache cacheId="1" r:id="rId7"/>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5" l="1"/>
  <c r="B21" i="5"/>
  <c r="F19" i="5"/>
  <c r="D19" i="5"/>
  <c r="B19" i="5"/>
  <c r="G12" i="2"/>
  <c r="G7" i="2"/>
  <c r="C10" i="5"/>
  <c r="G9" i="2"/>
  <c r="G10" i="2"/>
  <c r="G11" i="2"/>
  <c r="G13" i="2"/>
  <c r="G14" i="2"/>
  <c r="G15" i="2"/>
  <c r="G16" i="2"/>
  <c r="G17" i="2"/>
  <c r="G18" i="2"/>
  <c r="G19" i="2"/>
  <c r="G20" i="2"/>
  <c r="G21" i="2"/>
  <c r="G26" i="2"/>
  <c r="G27" i="2"/>
  <c r="G28" i="2"/>
  <c r="G29" i="2"/>
  <c r="F32" i="2"/>
  <c r="C8" i="5"/>
  <c r="G22" i="2"/>
  <c r="G23" i="2"/>
  <c r="G24" i="2"/>
  <c r="G25" i="2"/>
  <c r="G30" i="2"/>
  <c r="G31" i="2"/>
  <c r="C12" i="5"/>
  <c r="G8" i="2"/>
  <c r="C15" i="3"/>
  <c r="G9867" i="1"/>
  <c r="H9867" i="1"/>
  <c r="I9867" i="1"/>
  <c r="J9867" i="1"/>
  <c r="K9867" i="1"/>
  <c r="L9867" i="1"/>
  <c r="C23" i="62"/>
  <c r="C19" i="62"/>
  <c r="C17" i="62"/>
  <c r="C15" i="62"/>
  <c r="C5" i="62"/>
  <c r="F21" i="5"/>
</calcChain>
</file>

<file path=xl/sharedStrings.xml><?xml version="1.0" encoding="utf-8"?>
<sst xmlns="http://schemas.openxmlformats.org/spreadsheetml/2006/main" count="39595" uniqueCount="28467">
  <si>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</si>
  <si>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</si>
  <si>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</si>
  <si>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</si>
  <si>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</si>
  <si>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</si>
  <si>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</si>
  <si>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</si>
  <si>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</si>
  <si>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</si>
  <si>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</si>
  <si>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</si>
  <si>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</si>
  <si>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</si>
  <si>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</si>
  <si>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</si>
  <si>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</si>
  <si>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</si>
  <si>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</si>
  <si>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</si>
  <si>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</si>
  <si>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</si>
  <si>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</si>
  <si>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</si>
  <si>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</si>
  <si>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</si>
  <si>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</si>
  <si>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</si>
  <si>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</si>
  <si>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</si>
  <si>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</si>
  <si>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</si>
  <si>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</si>
  <si>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</si>
  <si>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</si>
  <si>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</si>
  <si>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</si>
  <si>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</si>
  <si>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</si>
  <si>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</si>
  <si>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</si>
  <si>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</si>
  <si>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</si>
  <si>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</si>
  <si>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</si>
  <si>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</si>
  <si>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</si>
  <si>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</si>
  <si>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</si>
  <si>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</si>
  <si>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</si>
  <si>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</si>
  <si>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</si>
  <si>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</si>
  <si>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</si>
  <si>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</si>
  <si>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</si>
  <si>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</si>
  <si>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</si>
  <si>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</si>
  <si>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</si>
  <si>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</si>
  <si>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</si>
  <si>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</si>
  <si>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</si>
  <si>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</si>
  <si>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</si>
  <si>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</si>
  <si>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</si>
  <si>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</si>
  <si>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</si>
  <si>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</si>
  <si>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</si>
  <si>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</si>
  <si>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</si>
  <si>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</si>
  <si>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</si>
  <si>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</si>
  <si>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</si>
  <si>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</si>
  <si>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</si>
  <si>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</si>
  <si>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</si>
  <si>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</si>
  <si>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</si>
  <si>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</si>
  <si>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</si>
  <si>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</si>
  <si>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</si>
  <si>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</si>
  <si>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</si>
  <si>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</si>
  <si>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</si>
  <si>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</si>
  <si>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</si>
  <si>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</si>
  <si>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</si>
  <si>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</si>
  <si>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</si>
  <si>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</si>
  <si>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</si>
  <si>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</si>
  <si>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</si>
  <si>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</si>
  <si>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</si>
  <si>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</si>
  <si>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</si>
  <si>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</si>
  <si>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</si>
  <si>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</si>
  <si>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</si>
  <si>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</si>
  <si>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</si>
  <si>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</si>
  <si>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</si>
  <si>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</si>
  <si>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</si>
  <si>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</si>
  <si>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</si>
  <si>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</si>
  <si>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</si>
  <si>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</si>
  <si>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</si>
  <si>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</si>
  <si>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</si>
  <si>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</si>
  <si>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</si>
  <si>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</si>
  <si>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</si>
  <si>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</si>
  <si>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</si>
  <si>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</si>
  <si>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</si>
  <si>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</si>
  <si>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</si>
  <si>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</si>
  <si>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</si>
  <si>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</si>
  <si>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</si>
  <si>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</si>
  <si>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</si>
  <si>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</si>
  <si>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</si>
  <si>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</si>
  <si>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</si>
  <si>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</si>
  <si>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</si>
  <si>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</si>
  <si>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</si>
  <si>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</si>
  <si>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</si>
  <si>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</si>
  <si>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</si>
  <si>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</si>
  <si>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</si>
  <si>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</si>
  <si>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</si>
  <si>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</si>
  <si>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</si>
  <si>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</si>
  <si>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</si>
  <si>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</si>
  <si>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</si>
  <si>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</si>
  <si>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</si>
  <si>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</si>
  <si>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</si>
  <si>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</si>
  <si>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</si>
  <si>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</si>
  <si>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</si>
  <si>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</si>
  <si>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</si>
  <si>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</si>
  <si>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</si>
  <si>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</si>
  <si>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</si>
  <si>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</si>
  <si>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</si>
  <si>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</si>
  <si>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</si>
  <si>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</si>
  <si>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</si>
  <si>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</si>
  <si>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</si>
  <si>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</si>
  <si>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</si>
  <si>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</si>
  <si>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</si>
  <si>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</si>
  <si>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</si>
  <si>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</si>
  <si>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</si>
  <si>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</si>
  <si>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</si>
  <si>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</si>
  <si>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</si>
  <si>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</si>
  <si>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</si>
  <si>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</si>
  <si>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</si>
  <si>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</si>
  <si>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</si>
  <si>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</si>
  <si>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</si>
  <si>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</si>
  <si>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</si>
  <si>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</si>
  <si>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</si>
  <si>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</si>
  <si>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</si>
  <si>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</si>
  <si>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</si>
  <si>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</si>
  <si>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</si>
  <si>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</si>
  <si>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</si>
  <si>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</si>
  <si>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</si>
  <si>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</si>
  <si>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</si>
  <si>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</si>
  <si>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</si>
  <si>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</si>
  <si>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</si>
  <si>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</si>
  <si>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</si>
  <si>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</si>
  <si>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</si>
  <si>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</si>
  <si>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</si>
  <si>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</si>
  <si>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</si>
  <si>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</si>
  <si>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</si>
  <si>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</si>
  <si>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</si>
  <si>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</si>
  <si>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</si>
  <si>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</si>
  <si>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</si>
  <si>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</si>
  <si>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</si>
  <si>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</si>
  <si>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</si>
  <si>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</si>
  <si>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</si>
  <si>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</si>
  <si>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</si>
  <si>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</si>
  <si>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</si>
  <si>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</si>
  <si>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</si>
  <si>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</si>
  <si>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</si>
  <si>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</si>
  <si>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</si>
  <si>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</si>
  <si>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</si>
  <si>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</si>
  <si>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</si>
  <si>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</si>
  <si>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</si>
  <si>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</si>
  <si>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</si>
  <si>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</si>
  <si>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</si>
  <si>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</si>
  <si>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</si>
  <si>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</si>
  <si>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</si>
  <si>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</si>
  <si>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</si>
  <si>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</si>
  <si>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</si>
  <si>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</si>
  <si>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</si>
  <si>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</si>
  <si>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</si>
  <si>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</si>
  <si>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</si>
  <si>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</si>
  <si>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</si>
  <si>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</si>
  <si>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</si>
  <si>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</si>
  <si>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</si>
  <si>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</si>
  <si>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</si>
  <si>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</si>
  <si>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</si>
  <si>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</si>
  <si>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</si>
  <si>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</si>
  <si>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</si>
  <si>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</si>
  <si>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</si>
  <si>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</si>
  <si>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</si>
  <si>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</si>
  <si>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</si>
  <si>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</si>
  <si>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</si>
  <si>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</si>
  <si>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</si>
  <si>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</si>
  <si>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</si>
  <si>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</si>
  <si>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</si>
  <si>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</si>
  <si>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</si>
  <si>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</si>
  <si>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</si>
  <si>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</si>
  <si>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</si>
  <si>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</si>
  <si>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</si>
  <si>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</si>
  <si>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</si>
  <si>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</si>
  <si>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</si>
  <si>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</si>
  <si>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</si>
  <si>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</si>
  <si>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</si>
  <si>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</si>
  <si>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</si>
  <si>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</si>
  <si>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</si>
  <si>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</si>
  <si>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</si>
  <si>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</si>
  <si>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</si>
  <si>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</si>
  <si>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</si>
  <si>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</si>
  <si>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</si>
  <si>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</si>
  <si>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</si>
  <si>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</si>
  <si>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</si>
  <si>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</si>
  <si>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</si>
  <si>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</si>
  <si>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</si>
  <si>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</si>
  <si>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</si>
  <si>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</si>
  <si>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</si>
  <si>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</si>
  <si>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</si>
  <si>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</si>
  <si>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</si>
  <si>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</si>
  <si>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</si>
  <si>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</si>
  <si>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</si>
  <si>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</si>
  <si>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</si>
  <si>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</si>
  <si>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</si>
  <si>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</si>
  <si>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</si>
  <si>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</si>
  <si>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</si>
  <si>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</si>
  <si>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</si>
  <si>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</si>
  <si>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</si>
  <si>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</si>
  <si>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</si>
  <si>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</si>
  <si>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</si>
  <si>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</si>
  <si>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</si>
  <si>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</si>
  <si>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</si>
  <si>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</si>
  <si>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</si>
  <si>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</si>
  <si>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</si>
  <si>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</si>
  <si>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</si>
  <si>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</si>
  <si>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</si>
  <si>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</si>
  <si>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</si>
  <si>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</si>
  <si>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</si>
  <si>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</si>
  <si>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</si>
  <si>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</si>
  <si>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</si>
  <si>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</si>
  <si>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</si>
  <si>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</si>
  <si>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</si>
  <si>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</si>
  <si>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</si>
  <si>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</si>
  <si>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</si>
  <si>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</si>
  <si>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</si>
  <si>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</si>
  <si>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</si>
  <si>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</si>
  <si>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</si>
  <si>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</si>
  <si>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</si>
  <si>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</si>
  <si>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</si>
  <si>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</si>
  <si>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</si>
  <si>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</si>
  <si>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</si>
  <si>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</si>
  <si>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</si>
  <si>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</si>
  <si>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</si>
  <si>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</si>
  <si>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</si>
  <si>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</si>
  <si>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</si>
  <si>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</si>
  <si>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</si>
  <si>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</si>
  <si>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</si>
  <si>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</si>
  <si>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</si>
  <si>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</si>
  <si>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</si>
  <si>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</si>
  <si>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</si>
  <si>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</si>
  <si>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</si>
  <si>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</si>
  <si>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</si>
  <si>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</si>
  <si>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</si>
  <si>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</si>
  <si>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</si>
  <si>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</si>
  <si>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</si>
  <si>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</si>
  <si>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</si>
  <si>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</si>
  <si>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</si>
  <si>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</si>
  <si>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</si>
  <si>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</si>
  <si>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</si>
  <si>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</si>
  <si>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</si>
  <si>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</si>
  <si>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</si>
  <si>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</si>
  <si>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</si>
  <si>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</si>
  <si>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</si>
  <si>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</si>
  <si>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</si>
  <si>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</si>
  <si>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</si>
  <si>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</si>
  <si>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</si>
  <si>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</si>
  <si>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</si>
  <si>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</si>
  <si>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</si>
  <si>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</si>
  <si>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</si>
  <si>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</si>
  <si>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</si>
  <si>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</si>
  <si>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</si>
  <si>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</si>
  <si>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</si>
  <si>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</si>
  <si>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</si>
  <si>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</si>
  <si>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</si>
  <si>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</si>
  <si>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</si>
  <si>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</si>
  <si>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</si>
  <si>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</si>
  <si>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</si>
  <si>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</si>
  <si>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</si>
  <si>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</si>
  <si>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</si>
  <si>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</si>
  <si>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</si>
  <si>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</si>
  <si>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</si>
  <si>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</si>
  <si>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</si>
  <si>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</si>
  <si>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</si>
  <si>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</si>
  <si>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</si>
  <si>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</si>
  <si>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</si>
  <si>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</si>
  <si>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</si>
  <si>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</si>
  <si>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</si>
  <si>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</si>
  <si>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</si>
  <si>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</si>
  <si>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</si>
  <si>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</si>
  <si>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</si>
  <si>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</si>
  <si>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</si>
  <si>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</si>
  <si>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</si>
  <si>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</si>
  <si>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</si>
  <si>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</si>
  <si>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</si>
  <si>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</si>
  <si>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</si>
  <si>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</si>
  <si>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</si>
  <si>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</si>
  <si>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</si>
  <si>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</si>
  <si>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</si>
  <si>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</si>
  <si>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</si>
  <si>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</si>
  <si>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</si>
  <si>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</si>
  <si>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</si>
  <si>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</si>
  <si>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</si>
  <si>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</si>
  <si>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</si>
  <si>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</si>
  <si>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</si>
  <si>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</si>
  <si>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</si>
  <si>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</si>
  <si>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</si>
  <si>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</si>
  <si>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</si>
  <si>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</si>
  <si>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</si>
  <si>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</si>
  <si>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</si>
  <si>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</si>
  <si>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</si>
  <si>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</si>
  <si>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</si>
  <si>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</si>
  <si>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</si>
  <si>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</si>
  <si>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</si>
  <si>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</si>
  <si>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</si>
  <si>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</si>
  <si>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</si>
  <si>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</si>
  <si>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</si>
  <si>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</si>
  <si>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</si>
  <si>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</si>
  <si>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</si>
  <si>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</si>
  <si>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</si>
  <si>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</si>
  <si>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</si>
  <si>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</si>
  <si>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</si>
  <si>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</si>
  <si>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</si>
  <si>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</si>
  <si>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</si>
  <si>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</si>
  <si>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</si>
  <si>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</si>
  <si>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</si>
  <si>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</si>
  <si>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</si>
  <si>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</si>
  <si>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</si>
  <si>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</si>
  <si>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</si>
  <si>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</si>
  <si>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</si>
  <si>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</si>
  <si>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</si>
  <si>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</si>
  <si>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</si>
  <si>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</si>
  <si>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</si>
  <si>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</si>
  <si>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</si>
  <si>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</si>
  <si>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</si>
  <si>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</si>
  <si>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</si>
  <si>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</si>
  <si>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</si>
  <si>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</si>
  <si>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</si>
  <si>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</si>
  <si>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</si>
  <si>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</si>
  <si>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</si>
  <si>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</si>
  <si>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</si>
  <si>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</si>
  <si>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</si>
  <si>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</si>
  <si>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</si>
  <si>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</si>
  <si>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</si>
  <si>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</si>
  <si>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</si>
  <si>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</si>
  <si>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</si>
  <si>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</si>
  <si>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</si>
  <si>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</si>
  <si>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</si>
  <si>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</si>
  <si>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</si>
  <si>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</si>
  <si>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</si>
  <si>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</si>
  <si>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</si>
  <si>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</si>
  <si>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</si>
  <si>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</si>
  <si>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</si>
  <si>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</si>
  <si>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</si>
  <si>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</si>
  <si>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</si>
  <si>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</si>
  <si>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</si>
  <si>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</si>
  <si>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</si>
  <si>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</si>
  <si>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</si>
  <si>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</si>
  <si>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</si>
  <si>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</si>
  <si>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</si>
  <si>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</si>
  <si>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</si>
  <si>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</si>
  <si>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</si>
  <si>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</si>
  <si>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</si>
  <si>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</si>
  <si>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</si>
  <si>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</si>
  <si>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</si>
  <si>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</si>
  <si>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</si>
  <si>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</si>
  <si>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</si>
  <si>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</si>
  <si>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</si>
  <si>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</si>
  <si>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</si>
  <si>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</si>
  <si>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</si>
  <si>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</si>
  <si>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</si>
  <si>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</si>
  <si>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</si>
  <si>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</si>
  <si>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</si>
  <si>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</si>
  <si>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</si>
  <si>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</si>
  <si>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</si>
  <si>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</si>
  <si>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</si>
  <si>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</si>
  <si>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</si>
  <si>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</si>
  <si>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</si>
  <si>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</si>
  <si>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</si>
  <si>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</si>
  <si>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</si>
  <si>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</si>
  <si>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</si>
  <si>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</si>
  <si>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</si>
  <si>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</si>
  <si>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</si>
  <si>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</si>
  <si>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</si>
  <si>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</si>
  <si>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</si>
  <si>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</si>
  <si>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</si>
  <si>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</si>
  <si>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</si>
  <si>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</si>
  <si>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</si>
  <si>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</si>
  <si>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</si>
  <si>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</si>
  <si>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</si>
  <si>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</si>
  <si>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</si>
  <si>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</si>
  <si>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</si>
  <si>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</si>
  <si>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</si>
  <si>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</si>
  <si>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</si>
  <si>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</si>
  <si>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</si>
  <si>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</si>
  <si>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</si>
  <si>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</si>
  <si>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</si>
  <si>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</si>
  <si>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</si>
  <si>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</si>
  <si>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</si>
  <si>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</si>
  <si>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</si>
  <si>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</si>
  <si>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</si>
  <si>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</si>
  <si>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</si>
  <si>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</si>
  <si>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</si>
  <si>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</si>
  <si>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</si>
  <si>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</si>
  <si>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</si>
  <si>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</si>
  <si>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</si>
  <si>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</si>
  <si>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</si>
  <si>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</si>
  <si>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</si>
  <si>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</si>
  <si>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</si>
  <si>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</si>
  <si>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</si>
  <si>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</si>
  <si>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</si>
  <si>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</si>
  <si>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</si>
  <si>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</si>
  <si>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</si>
  <si>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</si>
  <si>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</si>
  <si>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</si>
  <si>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</si>
  <si>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</si>
  <si>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</si>
  <si>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</si>
  <si>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</si>
  <si>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</si>
  <si>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</si>
  <si>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</si>
  <si>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</si>
  <si>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</si>
  <si>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</si>
  <si>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</si>
  <si>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</si>
  <si>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</si>
  <si>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</si>
  <si>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</si>
  <si>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</si>
  <si>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</si>
  <si>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</si>
  <si>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</si>
  <si>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</si>
  <si>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</si>
  <si>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</si>
  <si>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</si>
  <si>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</si>
  <si>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</si>
  <si>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</si>
  <si>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</si>
  <si>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</si>
  <si>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</si>
  <si>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</si>
  <si>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</si>
  <si>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</si>
  <si>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</si>
  <si>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</si>
  <si>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</si>
  <si>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</si>
  <si>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</si>
  <si>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</si>
  <si>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</si>
  <si>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</si>
  <si>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</si>
  <si>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</si>
  <si>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</si>
  <si>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</si>
  <si>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</si>
  <si>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</si>
  <si>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</si>
  <si>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</si>
  <si>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</si>
  <si>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</si>
  <si>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</si>
  <si>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</si>
  <si>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</si>
  <si>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</si>
  <si>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</si>
  <si>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</si>
  <si>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</si>
  <si>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</si>
  <si>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</si>
  <si>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</si>
  <si>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</si>
  <si>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</si>
  <si>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</si>
  <si>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</si>
  <si>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</si>
  <si>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</si>
  <si>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</si>
  <si>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</si>
  <si>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</si>
  <si>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</si>
  <si>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</si>
  <si>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</si>
  <si>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</si>
  <si>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</si>
  <si>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</si>
  <si>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</si>
  <si>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</si>
  <si>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</si>
  <si>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</si>
  <si>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</si>
  <si>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</si>
  <si>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</si>
  <si>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</si>
  <si>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</si>
  <si>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</si>
  <si>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</si>
  <si>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</si>
  <si>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</si>
  <si>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</si>
  <si>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</si>
  <si>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</si>
  <si>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</si>
  <si>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</si>
  <si>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</si>
  <si>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</si>
  <si>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</si>
  <si>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</si>
  <si>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</si>
  <si>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</si>
  <si>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</si>
  <si>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</si>
  <si>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</si>
  <si>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</si>
  <si>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</si>
  <si>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</si>
  <si>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</si>
  <si>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</si>
  <si>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</si>
  <si>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</si>
  <si>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</si>
  <si>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</si>
  <si>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</si>
  <si>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</si>
  <si>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</si>
  <si>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</si>
  <si>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</si>
  <si>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</si>
  <si>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</si>
  <si>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</si>
  <si>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</si>
  <si>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</si>
  <si>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</si>
  <si>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</si>
  <si>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</si>
  <si>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</si>
  <si>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</si>
  <si>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</si>
  <si>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</si>
  <si>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</si>
  <si>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</si>
  <si>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</si>
  <si>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</si>
  <si>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</si>
  <si>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</si>
  <si>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</si>
  <si>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</si>
  <si>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</si>
  <si>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</si>
  <si>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</si>
  <si>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</si>
  <si>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</si>
  <si>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</si>
  <si>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</si>
  <si>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</si>
  <si>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</si>
  <si>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</si>
  <si>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</si>
  <si>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</si>
  <si>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</si>
  <si>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</si>
  <si>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</si>
  <si>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</si>
  <si>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</si>
  <si>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</si>
  <si>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</si>
  <si>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</si>
  <si>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</si>
  <si>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</si>
  <si>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</si>
  <si>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</si>
  <si>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</si>
  <si>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</si>
  <si>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</si>
  <si>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</si>
  <si>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</si>
  <si>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</si>
  <si>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</si>
  <si>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</si>
  <si>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</si>
  <si>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</si>
  <si>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</si>
  <si>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</si>
  <si>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</si>
  <si>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</si>
  <si>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</si>
  <si>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</si>
  <si>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</si>
  <si>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</si>
  <si>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</si>
  <si>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</si>
  <si>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</si>
  <si>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</si>
  <si>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</si>
  <si>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</si>
  <si>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</si>
  <si>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</si>
  <si>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</si>
  <si>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</si>
  <si>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</si>
  <si>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</si>
  <si>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</si>
  <si>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</si>
  <si>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</si>
  <si>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</si>
  <si>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</si>
  <si>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</si>
  <si>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</si>
  <si>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</si>
  <si>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</si>
  <si>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</si>
  <si>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</si>
  <si>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</si>
  <si>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</si>
  <si>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</si>
  <si>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</si>
  <si>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</si>
  <si>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</si>
  <si>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</si>
  <si>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</si>
  <si>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</si>
  <si>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</si>
  <si>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</si>
  <si>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</si>
  <si>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</si>
  <si>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</si>
  <si>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</si>
  <si>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</si>
  <si>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</si>
  <si>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</si>
  <si>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</si>
  <si>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</si>
  <si>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</si>
  <si>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</si>
  <si>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</si>
  <si>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</si>
  <si>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</si>
  <si>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</si>
  <si>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</si>
  <si>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</si>
  <si>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</si>
  <si>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</si>
  <si>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</si>
  <si>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</si>
  <si>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</si>
  <si>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</si>
  <si>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</si>
  <si>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</si>
  <si>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</si>
  <si>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</si>
  <si>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</si>
  <si>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</si>
  <si>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</si>
  <si>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</si>
  <si>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</si>
  <si>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</si>
  <si>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</si>
  <si>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</si>
  <si>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</si>
  <si>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</si>
  <si>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</si>
  <si>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</si>
  <si>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</si>
  <si>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</si>
  <si>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</si>
  <si>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</si>
  <si>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</si>
  <si>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</si>
  <si>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</si>
  <si>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</si>
  <si>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</si>
  <si>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</si>
  <si>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</si>
  <si>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</si>
  <si>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</si>
  <si>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</si>
  <si>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</si>
  <si>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</si>
  <si>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</si>
  <si>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</si>
  <si>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</si>
  <si>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</si>
  <si>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</si>
  <si>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</si>
  <si>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</si>
  <si>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</si>
  <si>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</si>
  <si>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</si>
  <si>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</si>
  <si>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</si>
  <si>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</si>
  <si>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</si>
  <si>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</si>
  <si>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</si>
  <si>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</si>
  <si>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</si>
  <si>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</si>
  <si>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</si>
  <si>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</si>
  <si>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</si>
  <si>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</si>
  <si>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</si>
  <si>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</si>
  <si>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</si>
  <si>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</si>
  <si>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</si>
  <si>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</si>
  <si>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</si>
  <si>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</si>
  <si>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</si>
  <si>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</si>
  <si>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</si>
  <si>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</si>
  <si>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</si>
  <si>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</si>
  <si>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</si>
  <si>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</si>
  <si>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</si>
  <si>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</si>
  <si>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</si>
  <si>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</si>
  <si>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</si>
  <si>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</si>
  <si>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</si>
  <si>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</si>
  <si>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</si>
  <si>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</si>
  <si>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</si>
  <si>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</si>
  <si>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</si>
  <si>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</si>
  <si>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</si>
  <si>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</si>
  <si>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</si>
  <si>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</si>
  <si>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</si>
  <si>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</si>
  <si>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</si>
  <si>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</si>
  <si>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</si>
  <si>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</si>
  <si>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</si>
  <si>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</si>
  <si>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</si>
  <si>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</si>
  <si>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</si>
  <si>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</si>
  <si>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</si>
  <si>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</si>
  <si>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</si>
  <si>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</si>
  <si>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</si>
  <si>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</si>
  <si>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</si>
  <si>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</si>
  <si>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</si>
  <si>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</si>
  <si>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</si>
  <si>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</si>
  <si>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</si>
  <si>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</si>
  <si>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</si>
  <si>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</si>
  <si>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</si>
  <si>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</si>
  <si>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</si>
  <si>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</si>
  <si>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</si>
  <si>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</si>
  <si>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</si>
  <si>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</si>
  <si>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</si>
  <si>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</si>
  <si>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</si>
  <si>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</si>
  <si>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</si>
  <si>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</si>
  <si>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</si>
  <si>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</si>
  <si>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</si>
  <si>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</si>
  <si>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</si>
  <si>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</si>
  <si>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</si>
  <si>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</si>
  <si>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</si>
  <si>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</si>
  <si>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</si>
  <si>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</si>
  <si>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</si>
  <si>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</si>
  <si>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</si>
  <si>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</si>
  <si>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</si>
  <si>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</si>
  <si>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</si>
  <si>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</si>
  <si>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</si>
  <si>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</si>
  <si>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</si>
  <si>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</si>
  <si>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</si>
  <si>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</si>
  <si>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</si>
  <si>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</si>
  <si>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</si>
  <si>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</si>
  <si>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</si>
  <si>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</si>
  <si>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</si>
  <si>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</si>
  <si>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</si>
  <si>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</si>
  <si>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</si>
  <si>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</si>
  <si>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</si>
  <si>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</si>
  <si>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</si>
  <si>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</si>
  <si>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</si>
  <si>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</si>
  <si>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</si>
  <si>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</si>
  <si>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</si>
  <si>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</si>
  <si>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</si>
  <si>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</si>
  <si>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</si>
  <si>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</si>
  <si>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</si>
  <si>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</si>
  <si>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</si>
  <si>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</si>
  <si>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</si>
  <si>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</si>
  <si>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</si>
  <si>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</si>
  <si>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</si>
  <si>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</si>
  <si>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</si>
  <si>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</si>
  <si>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</si>
  <si>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</si>
  <si>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</si>
  <si>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</si>
  <si>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</si>
  <si>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</si>
  <si>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</si>
  <si>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</si>
  <si>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</si>
  <si>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</si>
  <si>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</si>
  <si>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</si>
  <si>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</si>
  <si>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</si>
  <si>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</si>
  <si>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</si>
  <si>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</si>
  <si>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</si>
  <si>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</si>
  <si>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</si>
  <si>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</si>
  <si>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</si>
  <si>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</si>
  <si>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</si>
  <si>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</si>
  <si>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</si>
  <si>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</si>
  <si>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</si>
  <si>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</si>
  <si>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</si>
  <si>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</si>
  <si>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</si>
  <si>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</si>
  <si>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</si>
  <si>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</si>
  <si>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</si>
  <si>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</si>
  <si>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</si>
  <si>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</si>
  <si>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</si>
  <si>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</si>
  <si>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</si>
  <si>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</si>
  <si>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</si>
  <si>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</si>
  <si>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</si>
  <si>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</si>
  <si>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</si>
  <si>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</si>
  <si>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</si>
  <si>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</si>
  <si>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</si>
  <si>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</si>
  <si>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</si>
  <si>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</si>
  <si>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</si>
  <si>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</si>
  <si>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</si>
  <si>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</si>
  <si>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</si>
  <si>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</si>
  <si>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</si>
  <si>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</si>
  <si>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</si>
  <si>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</si>
  <si>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</si>
  <si>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</si>
  <si>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</si>
  <si>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</si>
  <si>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</si>
  <si>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</si>
  <si>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</si>
  <si>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</si>
  <si>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</si>
  <si>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</si>
  <si>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</si>
  <si>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</si>
  <si>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</si>
  <si>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</si>
  <si>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</si>
  <si>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</si>
  <si>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</si>
  <si>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</si>
  <si>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</si>
  <si>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</si>
  <si>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</si>
  <si>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</si>
  <si>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</si>
  <si>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</si>
  <si>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</si>
  <si>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</si>
  <si>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</si>
  <si>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</si>
  <si>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</si>
  <si>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</si>
  <si>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</si>
  <si>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</si>
  <si>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</si>
  <si>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</si>
  <si>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</si>
  <si>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</si>
  <si>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</si>
  <si>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</si>
  <si>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</si>
  <si>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</si>
  <si>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</si>
  <si>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</si>
  <si>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</si>
  <si>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</si>
  <si>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</si>
  <si>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</si>
  <si>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</si>
  <si>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</si>
  <si>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</si>
  <si>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</si>
  <si>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</si>
  <si>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</si>
  <si>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</si>
  <si>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</si>
  <si>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</si>
  <si>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</si>
  <si>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</si>
  <si>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</si>
  <si>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</si>
  <si>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</si>
  <si>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</si>
  <si>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</si>
  <si>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</si>
  <si>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</si>
  <si>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</si>
  <si>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</si>
  <si>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</si>
  <si>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</si>
  <si>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</si>
  <si>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</si>
  <si>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</si>
  <si>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</si>
  <si>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</si>
  <si>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</si>
  <si>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</si>
  <si>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</si>
  <si>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</si>
  <si>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</si>
  <si>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</si>
  <si>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</si>
  <si>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</si>
  <si>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</si>
  <si>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</si>
  <si>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</si>
  <si>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</si>
  <si>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</si>
  <si>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</si>
  <si>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</si>
  <si>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</si>
  <si>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</si>
  <si>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</si>
  <si>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</si>
  <si>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</si>
  <si>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</si>
  <si>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</si>
  <si>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</si>
  <si>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</si>
  <si>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</si>
  <si>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</si>
  <si>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</si>
  <si>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</si>
  <si>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</si>
  <si>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</si>
  <si>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</si>
  <si>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</si>
  <si>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</si>
  <si>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</si>
  <si>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</si>
  <si>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</si>
  <si>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</si>
  <si>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</si>
  <si>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</si>
  <si>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</si>
  <si>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</si>
  <si>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</si>
  <si>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</si>
  <si>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</si>
  <si>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</si>
  <si>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</si>
  <si>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</si>
  <si>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</si>
  <si>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</si>
  <si>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</si>
  <si>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</si>
  <si>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</si>
  <si>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</si>
  <si>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</si>
  <si>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</si>
  <si>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</si>
  <si>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</si>
  <si>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</si>
  <si>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</si>
  <si>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</si>
  <si>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</si>
  <si>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</si>
  <si>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</si>
  <si>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</si>
  <si>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</si>
  <si>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</si>
  <si>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</si>
  <si>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</si>
  <si>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</si>
  <si>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</si>
  <si>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</si>
  <si>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</si>
  <si>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</si>
  <si>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</si>
  <si>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</si>
  <si>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</si>
  <si>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</si>
  <si>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</si>
  <si>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</si>
  <si>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</si>
  <si>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</si>
  <si>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</si>
  <si>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</si>
  <si>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</si>
  <si>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</si>
  <si>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</si>
  <si>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</si>
  <si>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</si>
  <si>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</si>
  <si>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</si>
  <si>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</si>
  <si>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</si>
  <si>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</si>
  <si>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</si>
  <si>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</si>
  <si>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</si>
  <si>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</si>
  <si>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</si>
  <si>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</si>
  <si>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</si>
  <si>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</si>
  <si>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</si>
  <si>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</si>
  <si>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</si>
  <si>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</si>
  <si>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</si>
  <si>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</si>
  <si>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</si>
  <si>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</si>
  <si>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</si>
  <si>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</si>
  <si>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</si>
  <si>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</si>
  <si>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</si>
  <si>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</si>
  <si>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</si>
  <si>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</si>
  <si>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</si>
  <si>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</si>
  <si>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</si>
  <si>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</si>
  <si>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</si>
  <si>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</si>
  <si>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</si>
  <si>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</si>
  <si>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</si>
  <si>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</si>
  <si>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</si>
  <si>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</si>
  <si>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</si>
  <si>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</si>
  <si>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</si>
  <si>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</si>
  <si>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</si>
  <si>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</si>
  <si>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</si>
  <si>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</si>
  <si>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</si>
  <si>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</si>
  <si>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</si>
  <si>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</si>
  <si>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</si>
  <si>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</si>
  <si>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</si>
  <si>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</si>
  <si>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</si>
  <si>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</si>
  <si>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</si>
  <si>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</si>
  <si>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</si>
  <si>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</si>
  <si>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</si>
  <si>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</si>
  <si>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</si>
  <si>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</si>
  <si>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</si>
  <si>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</si>
  <si>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</si>
  <si>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</si>
  <si>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</si>
  <si>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</si>
  <si>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</si>
  <si>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</si>
  <si>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</si>
  <si>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</si>
  <si>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</si>
  <si>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</si>
  <si>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</si>
  <si>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</si>
  <si>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</si>
  <si>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</si>
  <si>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</si>
  <si>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</si>
  <si>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</si>
  <si>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</si>
  <si>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</si>
  <si>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</si>
  <si>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</si>
  <si>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</si>
  <si>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</si>
  <si>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</si>
  <si>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</si>
  <si>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</si>
  <si>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</si>
  <si>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</si>
  <si>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</si>
  <si>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</si>
  <si>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</si>
  <si>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</si>
  <si>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</si>
  <si>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</si>
  <si>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</si>
  <si>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</si>
  <si>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</si>
  <si>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</si>
  <si>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</si>
  <si>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</si>
  <si>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</si>
  <si>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</si>
  <si>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</si>
  <si>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</si>
  <si>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</si>
  <si>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</si>
  <si>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</si>
  <si>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</si>
  <si>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</si>
  <si>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</si>
  <si>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</si>
  <si>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</si>
  <si>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</si>
  <si>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</si>
  <si>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</si>
  <si>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</si>
  <si>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</si>
  <si>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</si>
  <si>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</si>
  <si>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</si>
  <si>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</si>
  <si>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</si>
  <si>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</si>
  <si>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</si>
  <si>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</si>
  <si>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</si>
  <si>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</si>
  <si>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</si>
  <si>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</si>
  <si>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</si>
  <si>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</si>
  <si>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</si>
  <si>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</si>
  <si>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</si>
  <si>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</si>
  <si>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</si>
  <si>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</si>
  <si>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</si>
  <si>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</si>
  <si>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</si>
  <si>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</si>
  <si>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</si>
  <si>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</si>
  <si>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</si>
  <si>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</si>
  <si>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</si>
  <si>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</si>
  <si>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</si>
  <si>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</si>
  <si>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</si>
  <si>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</si>
  <si>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</si>
  <si>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</si>
  <si>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</si>
  <si>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</si>
  <si>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</si>
  <si>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</si>
  <si>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</si>
  <si>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</si>
  <si>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</si>
  <si>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</si>
  <si>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</si>
  <si>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</si>
  <si>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</si>
  <si>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</si>
  <si>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</si>
  <si>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</si>
  <si>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</si>
  <si>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</si>
  <si>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</si>
  <si>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</si>
  <si>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</si>
  <si>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</si>
  <si>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</si>
  <si>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</si>
  <si>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</si>
  <si>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</si>
  <si>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</si>
  <si>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</si>
  <si>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</si>
  <si>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</si>
  <si>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</si>
  <si>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</si>
  <si>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</si>
  <si>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</si>
  <si>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</si>
  <si>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</si>
  <si>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</si>
  <si>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</si>
  <si>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</si>
  <si>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</si>
  <si>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</si>
  <si>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</si>
  <si>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</si>
  <si>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</si>
  <si>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</si>
  <si>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</si>
  <si>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</si>
  <si>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</si>
  <si>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</si>
  <si>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</si>
  <si>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</si>
  <si>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</si>
  <si>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</si>
  <si>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</si>
  <si>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</si>
  <si>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</si>
  <si>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</si>
  <si>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</si>
  <si>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</si>
  <si>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</si>
  <si>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</si>
  <si>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</si>
  <si>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</si>
  <si>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</si>
  <si>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</si>
  <si>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</si>
  <si>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</si>
  <si>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</si>
  <si>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</si>
  <si>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</si>
  <si>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</si>
  <si>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</si>
  <si>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</si>
  <si>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</si>
  <si>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</si>
  <si>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</si>
  <si>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</si>
  <si>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</si>
  <si>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</si>
  <si>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</si>
  <si>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</si>
  <si>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</si>
  <si>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</si>
  <si>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</si>
  <si>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</si>
  <si>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</si>
  <si>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</si>
  <si>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</si>
  <si>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</si>
  <si>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</si>
  <si>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</si>
  <si>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</si>
  <si>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</si>
  <si>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</si>
  <si>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</si>
  <si>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</si>
  <si>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</si>
  <si>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</si>
  <si>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</si>
  <si>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</si>
  <si>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</si>
  <si>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</si>
  <si>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</si>
  <si>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</si>
  <si>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</si>
  <si>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</si>
  <si>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</si>
  <si>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</si>
  <si>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</si>
  <si>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</si>
  <si>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</si>
  <si>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</si>
  <si>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</si>
  <si>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</si>
  <si>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</si>
  <si>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</si>
  <si>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</si>
  <si>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</si>
  <si>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</si>
  <si>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</si>
  <si>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</si>
  <si>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</si>
  <si>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</si>
  <si>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</si>
  <si>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</si>
  <si>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</si>
  <si>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</si>
  <si>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</si>
  <si>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</si>
  <si>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</si>
  <si>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</si>
  <si>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</si>
  <si>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</si>
  <si>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</si>
  <si>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</si>
  <si>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</si>
  <si>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</si>
  <si>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</si>
  <si>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</si>
  <si>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</si>
  <si>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</si>
  <si>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</si>
  <si>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</si>
  <si>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</si>
  <si>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</si>
  <si>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</si>
  <si>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</si>
  <si>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</si>
  <si>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</si>
  <si>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</si>
  <si>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</si>
  <si>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</si>
  <si>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</si>
  <si>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</si>
  <si>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</si>
  <si>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</si>
  <si>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</si>
  <si>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</si>
  <si>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</si>
  <si>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</si>
  <si>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</si>
  <si>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</si>
  <si>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</si>
  <si>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</si>
  <si>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</si>
  <si>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</si>
  <si>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</si>
  <si>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</si>
  <si>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</si>
  <si>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</si>
  <si>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</si>
  <si>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</si>
  <si>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</si>
  <si>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</si>
  <si>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</si>
  <si>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</si>
  <si>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</si>
  <si>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</si>
  <si>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</si>
  <si>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</si>
  <si>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</si>
  <si>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</si>
  <si>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</si>
  <si>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</si>
  <si>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</si>
  <si>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</si>
  <si>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</si>
  <si>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</si>
  <si>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</si>
  <si>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</si>
  <si>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</si>
  <si>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</si>
  <si>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</si>
  <si>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</si>
  <si>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</si>
  <si>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</si>
  <si>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</si>
  <si>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</si>
  <si>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</si>
  <si>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</si>
  <si>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</si>
  <si>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</si>
  <si>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</si>
  <si>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</si>
  <si>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</si>
  <si>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</si>
  <si>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</si>
  <si>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</si>
  <si>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</si>
  <si>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</si>
  <si>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</si>
  <si>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</si>
  <si>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</si>
  <si>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</si>
  <si>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</si>
  <si>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</si>
  <si>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</si>
  <si>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</si>
  <si>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</si>
  <si>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</si>
  <si>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</si>
  <si>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</si>
  <si>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</si>
  <si>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</si>
  <si>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</si>
  <si>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</si>
  <si>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</si>
  <si>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</si>
  <si>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</si>
  <si>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</si>
  <si>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</si>
  <si>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</si>
  <si>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</si>
  <si>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</si>
  <si>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</si>
  <si>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</si>
  <si>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</si>
  <si>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</si>
  <si>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</si>
  <si>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</si>
  <si>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</si>
  <si>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</si>
  <si>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</si>
  <si>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</si>
  <si>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</si>
  <si>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</si>
  <si>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</si>
  <si>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</si>
  <si>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</si>
  <si>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</si>
  <si>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</si>
  <si>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</si>
  <si>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</si>
  <si>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</si>
  <si>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</si>
  <si>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</si>
  <si>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</si>
  <si>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</si>
  <si>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</si>
  <si>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</si>
  <si>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</si>
  <si>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</si>
  <si>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</si>
  <si>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</si>
  <si>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</si>
  <si>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</si>
  <si>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</si>
  <si>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</si>
  <si>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</si>
  <si>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</si>
  <si>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</si>
  <si>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</si>
  <si>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</si>
  <si>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</si>
  <si>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</si>
  <si>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</si>
  <si>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</si>
  <si>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</si>
  <si>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</si>
  <si>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</si>
  <si>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</si>
  <si>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</si>
  <si>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</si>
  <si>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</si>
  <si>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</si>
  <si>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</si>
  <si>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</si>
  <si>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</si>
  <si>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</si>
  <si>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</si>
  <si>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</si>
  <si>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</si>
  <si>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</si>
  <si>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</si>
  <si>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</si>
  <si>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</si>
  <si>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</si>
  <si>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</si>
  <si>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</si>
  <si>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</si>
  <si>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</si>
  <si>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</si>
  <si>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</si>
  <si>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</si>
  <si>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</si>
  <si>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</si>
  <si>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</si>
  <si>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</si>
  <si>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</si>
  <si>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</si>
  <si>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</si>
  <si>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</si>
  <si>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</si>
  <si>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</si>
  <si>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</si>
  <si>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</si>
  <si>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</si>
  <si>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</si>
  <si>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</si>
  <si>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</si>
  <si>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</si>
  <si>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</si>
  <si>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</si>
  <si>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</si>
  <si>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</si>
  <si>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</si>
  <si>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</si>
  <si>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</si>
  <si>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</si>
  <si>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</si>
  <si>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</si>
  <si>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</si>
  <si>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</si>
  <si>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</si>
  <si>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</si>
  <si>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</si>
  <si>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</si>
  <si>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</si>
  <si>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</si>
  <si>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</si>
  <si>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</si>
  <si>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</si>
  <si>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</si>
  <si>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</si>
  <si>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</si>
  <si>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</si>
  <si>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</si>
  <si>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</si>
  <si>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</si>
  <si>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</si>
  <si>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</si>
  <si>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</si>
  <si>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</si>
  <si>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</si>
  <si>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</si>
  <si>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</si>
  <si>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</si>
  <si>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</si>
  <si>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</si>
  <si>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</si>
  <si>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</si>
  <si>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</si>
  <si>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</si>
  <si>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</si>
  <si>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</si>
  <si>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</si>
  <si>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</si>
  <si>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</si>
  <si>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</si>
  <si>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</si>
  <si>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</si>
  <si>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</si>
  <si>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</si>
  <si>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</si>
  <si>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</si>
  <si>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</si>
  <si>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</si>
  <si>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</si>
  <si>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</si>
  <si>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</si>
  <si>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</si>
  <si>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</si>
  <si>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</si>
  <si>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</si>
  <si>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</si>
  <si>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</si>
  <si>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</si>
  <si>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</si>
  <si>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</si>
  <si>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</si>
  <si>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</si>
  <si>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</si>
  <si>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</si>
  <si>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</si>
  <si>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</si>
  <si>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</si>
  <si>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</si>
  <si>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</si>
  <si>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</si>
  <si>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</si>
  <si>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</si>
  <si>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</si>
  <si>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</si>
  <si>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</si>
  <si>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</si>
  <si>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</si>
  <si>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</si>
  <si>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</si>
  <si>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</si>
  <si>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</si>
  <si>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</si>
  <si>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</si>
  <si>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</si>
  <si>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</si>
  <si>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</si>
  <si>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</si>
  <si>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</si>
  <si>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</si>
  <si>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</si>
  <si>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</si>
  <si>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</si>
  <si>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</si>
  <si>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</si>
  <si>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</si>
  <si>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</si>
  <si>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</si>
  <si>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</si>
  <si>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</si>
  <si>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</si>
  <si>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</si>
  <si>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</si>
  <si>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</si>
  <si>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</si>
  <si>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</si>
  <si>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</si>
  <si>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</si>
  <si>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</si>
  <si>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</si>
  <si>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</si>
  <si>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</si>
  <si>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</si>
  <si>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</si>
  <si>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</si>
  <si>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</si>
  <si>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</si>
  <si>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</si>
  <si>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</si>
  <si>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</si>
  <si>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</si>
  <si>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</si>
  <si>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</si>
  <si>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</si>
  <si>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</si>
  <si>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</si>
  <si>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</si>
  <si>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</si>
  <si>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</si>
  <si>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</si>
  <si>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</si>
  <si>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</si>
  <si>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</si>
  <si>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</si>
  <si>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</si>
  <si>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</si>
  <si>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</si>
  <si>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</si>
  <si>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</si>
  <si>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</si>
  <si>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</si>
  <si>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</si>
  <si>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</si>
  <si>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</si>
  <si>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</si>
  <si>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</si>
  <si>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</si>
  <si>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</si>
  <si>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</si>
  <si>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</si>
  <si>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</si>
  <si>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</si>
  <si>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</si>
  <si>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</si>
  <si>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</si>
  <si>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</si>
  <si>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</si>
  <si>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</si>
  <si>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</si>
  <si>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</si>
  <si>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</si>
  <si>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</si>
  <si>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</si>
  <si>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</si>
  <si>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</si>
  <si>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</si>
  <si>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</si>
  <si>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</si>
  <si>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</si>
  <si>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</si>
  <si>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</si>
  <si>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</si>
  <si>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</si>
  <si>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</si>
  <si>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</si>
  <si>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</si>
  <si>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</si>
  <si>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</si>
  <si>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</si>
  <si>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</si>
  <si>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</si>
  <si>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</si>
  <si>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</si>
  <si>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</si>
  <si>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</si>
  <si>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</si>
  <si>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</si>
  <si>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</si>
  <si>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</si>
  <si>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</si>
  <si>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</si>
  <si>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</si>
  <si>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</si>
  <si>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</si>
  <si>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</si>
  <si>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</si>
  <si>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</si>
  <si>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</si>
  <si>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</si>
  <si>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</si>
  <si>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</si>
  <si>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</si>
  <si>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</si>
  <si>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</si>
  <si>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</si>
  <si>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</si>
  <si>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</si>
  <si>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</si>
  <si>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</si>
  <si>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</si>
  <si>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</si>
  <si>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</si>
  <si>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</si>
  <si>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</si>
  <si>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</si>
  <si>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</si>
  <si>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</si>
  <si>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</si>
  <si>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</si>
  <si>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</si>
  <si>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</si>
  <si>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</si>
  <si>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</si>
  <si>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</si>
  <si>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</si>
  <si>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</si>
  <si>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</si>
  <si>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</si>
  <si>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</si>
  <si>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</si>
  <si>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</si>
  <si>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</si>
  <si>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</si>
  <si>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</si>
  <si>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</si>
  <si>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</si>
  <si>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</si>
  <si>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</si>
  <si>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</si>
  <si>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</si>
  <si>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</si>
  <si>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</si>
  <si>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</si>
  <si>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</si>
  <si>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</si>
  <si>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</si>
  <si>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</si>
  <si>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</si>
  <si>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</si>
  <si>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</si>
  <si>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</si>
  <si>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</si>
  <si>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</si>
  <si>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</si>
  <si>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</si>
  <si>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</si>
  <si>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</si>
  <si>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</si>
  <si>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</si>
  <si>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</si>
  <si>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</si>
  <si>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</si>
  <si>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</si>
  <si>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</si>
  <si>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</si>
  <si>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</si>
  <si>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</si>
  <si>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</si>
  <si>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</si>
  <si>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</si>
  <si>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</si>
  <si>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</si>
  <si>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</si>
  <si>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</si>
  <si>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</si>
  <si>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</si>
  <si>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</si>
  <si>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</si>
  <si>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</si>
  <si>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</si>
  <si>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</si>
  <si>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</si>
  <si>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</si>
  <si>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</si>
  <si>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</si>
  <si>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</si>
  <si>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</si>
  <si>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</si>
  <si>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</si>
  <si>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</si>
  <si>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</si>
  <si>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</si>
  <si>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</si>
  <si>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</si>
  <si>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</si>
  <si>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</si>
  <si>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</si>
  <si>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</si>
  <si>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</si>
  <si>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</si>
  <si>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</si>
  <si>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</si>
  <si>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</si>
  <si>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</si>
  <si>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</si>
  <si>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</si>
  <si>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</si>
  <si>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</si>
  <si>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</si>
  <si>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</si>
  <si>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</si>
  <si>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</si>
  <si>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</si>
  <si>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</si>
  <si>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</si>
  <si>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</si>
  <si>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</si>
  <si>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</si>
  <si>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</si>
  <si>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</si>
  <si>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</si>
  <si>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</si>
  <si>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</si>
  <si>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</si>
  <si>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</si>
  <si>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</si>
  <si>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</si>
  <si>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</si>
  <si>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</si>
  <si>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</si>
  <si>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</si>
  <si>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</si>
  <si>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</si>
  <si>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</si>
  <si>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</si>
  <si>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</si>
  <si>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</si>
  <si>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</si>
  <si>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</si>
  <si>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</si>
  <si>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</si>
  <si>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</si>
  <si>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</si>
  <si>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</si>
  <si>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</si>
  <si>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</si>
  <si>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</si>
  <si>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</si>
  <si>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</si>
  <si>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</si>
  <si>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</si>
  <si>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</si>
  <si>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</si>
  <si>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</si>
  <si>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</si>
  <si>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</si>
  <si>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</si>
  <si>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</si>
  <si>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</si>
  <si>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</si>
  <si>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</si>
  <si>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</si>
  <si>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</si>
  <si>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</si>
  <si>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</si>
  <si>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</si>
  <si>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</si>
  <si>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</si>
  <si>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</si>
  <si>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</si>
  <si>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</si>
  <si>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</si>
  <si>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</si>
  <si>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</si>
  <si>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</si>
  <si>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</si>
  <si>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</si>
  <si>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</si>
  <si>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</si>
  <si>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</si>
  <si>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</si>
  <si>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</si>
  <si>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</si>
  <si>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</si>
  <si>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</si>
  <si>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</si>
  <si>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</si>
  <si>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</si>
  <si>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</si>
  <si>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</si>
  <si>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</si>
  <si>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</si>
  <si>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</si>
  <si>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</si>
  <si>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</si>
  <si>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</si>
  <si>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</si>
  <si>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</si>
  <si>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</si>
  <si>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</si>
  <si>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</si>
  <si>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</si>
  <si>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</si>
  <si>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</si>
  <si>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</si>
  <si>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</si>
  <si>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</si>
  <si>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</si>
  <si>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</si>
  <si>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</si>
  <si>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</si>
  <si>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</si>
  <si>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</si>
  <si>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</si>
  <si>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</si>
  <si>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</si>
  <si>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</si>
  <si>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</si>
  <si>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</si>
  <si>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</si>
  <si>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</si>
  <si>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</si>
  <si>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</si>
  <si>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</si>
  <si>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</si>
  <si>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</si>
  <si>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</si>
  <si>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</si>
  <si>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</si>
  <si>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</si>
  <si>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</si>
  <si>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</si>
  <si>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</si>
  <si>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</si>
  <si>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</si>
  <si>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</si>
  <si>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</si>
  <si>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</si>
  <si>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</si>
  <si>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</si>
  <si>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</si>
  <si>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</si>
  <si>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</si>
  <si>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</si>
  <si>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</si>
  <si>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</si>
  <si>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</si>
  <si>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</si>
  <si>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</si>
  <si>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</si>
  <si>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</si>
  <si>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</si>
  <si>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</si>
  <si>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</si>
  <si>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</si>
  <si>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</si>
  <si>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</si>
  <si>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</si>
  <si>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</si>
  <si>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</si>
  <si>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</si>
  <si>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</si>
  <si>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</si>
  <si>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</si>
  <si>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</si>
  <si>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</si>
  <si>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</si>
  <si>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</si>
  <si>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</si>
  <si>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</si>
  <si>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</si>
  <si>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</si>
  <si>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</si>
  <si>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</si>
  <si>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</si>
  <si>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</si>
  <si>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</si>
  <si>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</si>
  <si>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</si>
  <si>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</si>
  <si>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</si>
  <si>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</si>
  <si>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</si>
  <si>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</si>
  <si>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</si>
  <si>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</si>
  <si>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</si>
  <si>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</si>
  <si>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</si>
  <si>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</si>
  <si>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</si>
  <si>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</si>
  <si>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</si>
  <si>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</si>
  <si>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</si>
  <si>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</si>
  <si>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</si>
  <si>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</si>
  <si>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</si>
  <si>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</si>
  <si>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</si>
  <si>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</si>
  <si>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</si>
  <si>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</si>
  <si>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</si>
  <si>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</si>
  <si>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</si>
  <si>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</si>
  <si>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</si>
  <si>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</si>
  <si>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</si>
  <si>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</si>
  <si>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</si>
  <si>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</si>
  <si>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</si>
  <si>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</si>
  <si>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</si>
  <si>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</si>
  <si>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</si>
  <si>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</si>
  <si>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</si>
  <si>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</si>
  <si>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</si>
  <si>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</si>
  <si>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</si>
  <si>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</si>
  <si>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</si>
  <si>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</si>
  <si>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</si>
  <si>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</si>
  <si>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</si>
  <si>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</si>
  <si>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</si>
  <si>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</si>
  <si>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</si>
  <si>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</si>
  <si>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</si>
  <si>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</si>
  <si>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</si>
  <si>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</si>
  <si>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</si>
  <si>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</si>
  <si>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</si>
  <si>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</si>
  <si>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</si>
  <si>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</si>
  <si>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</si>
  <si>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</si>
  <si>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</si>
  <si>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</si>
  <si>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</si>
  <si>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</si>
  <si>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</si>
  <si>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</si>
  <si>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</si>
  <si>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</si>
  <si>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</si>
  <si>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</si>
  <si>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</si>
  <si>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</si>
  <si>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</si>
  <si>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</si>
  <si>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</si>
  <si>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</si>
  <si>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</si>
  <si>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</si>
  <si>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</si>
  <si>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</si>
  <si>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</si>
  <si>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</si>
  <si>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</si>
  <si>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</si>
  <si>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</si>
  <si>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</si>
  <si>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</si>
  <si>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</si>
  <si>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</si>
  <si>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</si>
  <si>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</si>
  <si>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</si>
  <si>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</si>
  <si>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</si>
  <si>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</si>
  <si>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</si>
  <si>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</si>
  <si>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</si>
  <si>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</si>
  <si>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</si>
  <si>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</si>
  <si>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</si>
  <si>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</si>
  <si>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</si>
  <si>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</si>
  <si>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</si>
  <si>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</si>
  <si>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</si>
  <si>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</si>
  <si>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</si>
  <si>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</si>
  <si>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</si>
  <si>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</si>
  <si>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</si>
  <si>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</si>
  <si>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</si>
  <si>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</si>
  <si>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</si>
  <si>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</si>
  <si>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</si>
  <si>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</si>
  <si>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</si>
  <si>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</si>
  <si>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</si>
  <si>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</si>
  <si>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</si>
  <si>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</si>
  <si>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</si>
  <si>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</si>
  <si>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</si>
  <si>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</si>
  <si>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</si>
  <si>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</si>
  <si>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</si>
  <si>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</si>
  <si>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</si>
  <si>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</si>
  <si>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</si>
  <si>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</si>
  <si>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</si>
  <si>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</si>
  <si>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</si>
  <si>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</si>
  <si>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</si>
  <si>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</si>
  <si>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</si>
  <si>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</si>
  <si>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</si>
  <si>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</si>
  <si>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</si>
  <si>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</si>
  <si>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</si>
  <si>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</si>
  <si>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</si>
  <si>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</si>
  <si>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</si>
  <si>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</si>
  <si>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</si>
  <si>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</si>
  <si>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</si>
  <si>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</si>
  <si>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</si>
  <si>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</si>
  <si>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</si>
  <si>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</si>
  <si>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</si>
  <si>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</si>
  <si>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</si>
  <si>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</si>
  <si>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</si>
  <si>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</si>
  <si>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</si>
  <si>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</si>
  <si>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</si>
  <si>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</si>
  <si>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</si>
  <si>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</si>
  <si>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</si>
  <si>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</si>
  <si>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</si>
  <si>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</si>
  <si>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</si>
  <si>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</si>
  <si>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</si>
  <si>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</si>
  <si>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</si>
  <si>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</si>
  <si>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</si>
  <si>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</si>
  <si>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</si>
  <si>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</si>
  <si>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</si>
  <si>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</si>
  <si>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</si>
  <si>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</si>
  <si>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</si>
  <si>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</si>
  <si>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</si>
  <si>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</si>
  <si>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</si>
  <si>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</si>
  <si>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</si>
  <si>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</si>
  <si>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</si>
  <si>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</si>
  <si>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</si>
  <si>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</si>
  <si>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</si>
  <si>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</si>
  <si>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</si>
  <si>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</si>
  <si>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</si>
  <si>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</si>
  <si>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</si>
  <si>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</si>
  <si>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</si>
  <si>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</si>
  <si>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</si>
  <si>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</si>
  <si>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</si>
  <si>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</si>
  <si>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</si>
  <si>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</si>
  <si>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</si>
  <si>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</si>
  <si>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</si>
  <si>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</si>
  <si>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</si>
  <si>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</si>
  <si>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</si>
  <si>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</si>
  <si>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</si>
  <si>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</si>
  <si>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</si>
  <si>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</si>
  <si>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</si>
  <si>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</si>
  <si>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</si>
  <si>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</si>
  <si>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</si>
  <si>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</si>
  <si>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</si>
  <si>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</si>
  <si>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</si>
  <si>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</si>
  <si>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</si>
  <si>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</si>
  <si>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</si>
  <si>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</si>
  <si>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</si>
  <si>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</si>
  <si>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</si>
  <si>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</si>
  <si>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</si>
  <si>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</si>
  <si>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</si>
  <si>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</si>
  <si>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</si>
  <si>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</si>
  <si>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</si>
  <si>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</si>
  <si>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</si>
  <si>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</si>
  <si>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</si>
  <si>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</si>
  <si>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</si>
  <si>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</si>
  <si>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</si>
  <si>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</si>
  <si>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</si>
  <si>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</si>
  <si>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</si>
  <si>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</si>
  <si>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</si>
  <si>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</si>
  <si>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</si>
  <si>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</si>
  <si>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</si>
  <si>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</si>
  <si>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</si>
  <si>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</si>
  <si>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</si>
  <si>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</si>
  <si>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</si>
  <si>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</si>
  <si>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</si>
  <si>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</si>
  <si>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</si>
  <si>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</si>
  <si>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</si>
  <si>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</si>
  <si>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</si>
  <si>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</si>
  <si>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</si>
  <si>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</si>
  <si>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</si>
  <si>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</si>
  <si>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</si>
  <si>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</si>
  <si>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</si>
  <si>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</si>
  <si>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</si>
  <si>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</si>
  <si>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</si>
  <si>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</si>
  <si>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</si>
  <si>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</si>
  <si>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</si>
  <si>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</si>
  <si>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</si>
  <si>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</si>
  <si>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</si>
  <si>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</si>
  <si>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</si>
  <si>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</si>
  <si>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</si>
  <si>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</si>
  <si>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</si>
  <si>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</si>
  <si>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</si>
  <si>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</si>
  <si>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</si>
  <si>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</si>
  <si>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</si>
  <si>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</si>
  <si>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</si>
  <si>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</si>
  <si>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</si>
  <si>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</si>
  <si>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</si>
  <si>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</si>
  <si>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</si>
  <si>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</si>
  <si>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</si>
  <si>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</si>
  <si>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</si>
  <si>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</si>
  <si>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</si>
  <si>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</si>
  <si>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</si>
  <si>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</si>
  <si>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</si>
  <si>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</si>
  <si>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</si>
  <si>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</si>
  <si>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</si>
  <si>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</si>
  <si>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</si>
  <si>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</si>
  <si>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</si>
  <si>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</si>
  <si>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</si>
  <si>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</si>
  <si>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</si>
  <si>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</si>
  <si>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</si>
  <si>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</si>
  <si>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</si>
  <si>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</si>
  <si>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</si>
  <si>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</si>
  <si>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</si>
  <si>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</si>
  <si>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</si>
  <si>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</si>
  <si>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</si>
  <si>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</si>
  <si>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</si>
  <si>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</si>
  <si>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</si>
  <si>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</si>
  <si>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</si>
  <si>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</si>
  <si>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</si>
  <si>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</si>
  <si>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</si>
  <si>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</si>
  <si>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</si>
  <si>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</si>
  <si>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</si>
  <si>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</si>
  <si>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</si>
  <si>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</si>
  <si>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</si>
  <si>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</si>
  <si>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</si>
  <si>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</si>
  <si>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</si>
  <si>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</si>
  <si>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</si>
  <si>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</si>
  <si>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</si>
  <si>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</si>
  <si>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</si>
  <si>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</si>
  <si>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</si>
  <si>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</si>
  <si>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</si>
  <si>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</si>
  <si>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</si>
  <si>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</si>
  <si>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</si>
  <si>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</si>
  <si>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</si>
  <si>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</si>
  <si>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</si>
  <si>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</si>
  <si>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</si>
  <si>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</si>
  <si>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</si>
  <si>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</si>
  <si>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</si>
  <si>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</si>
  <si>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</si>
  <si>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</si>
  <si>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</si>
  <si>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</si>
  <si>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</si>
  <si>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</si>
  <si>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</si>
  <si>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</si>
  <si>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</si>
  <si>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</si>
  <si>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</si>
  <si>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</si>
  <si>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</si>
  <si>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</si>
  <si>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</si>
  <si>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</si>
  <si>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</si>
  <si>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</si>
  <si>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</si>
  <si>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</si>
  <si>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</si>
  <si>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</si>
  <si>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</si>
  <si>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</si>
  <si>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</si>
  <si>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</si>
  <si>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</si>
  <si>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</si>
  <si>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</si>
  <si>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</si>
  <si>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</si>
  <si>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</si>
  <si>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</si>
  <si>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</si>
  <si>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</si>
  <si>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</si>
  <si>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</si>
  <si>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</si>
  <si>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</si>
  <si>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</si>
  <si>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</si>
  <si>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</si>
  <si>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</si>
  <si>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</si>
  <si>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</si>
  <si>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</si>
  <si>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</si>
  <si>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</si>
  <si>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</si>
  <si>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</si>
  <si>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</si>
  <si>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</si>
  <si>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</si>
  <si>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</si>
  <si>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</si>
  <si>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</si>
  <si>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</si>
  <si>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</si>
  <si>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</si>
  <si>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</si>
  <si>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</si>
  <si>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</si>
  <si>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</si>
  <si>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</si>
  <si>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</si>
  <si>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</si>
  <si>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</si>
  <si>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</si>
  <si>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</si>
  <si>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</si>
  <si>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</si>
  <si>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</si>
  <si>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</si>
  <si>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</si>
  <si>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</si>
  <si>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</si>
  <si>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</si>
  <si>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</si>
  <si>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</si>
  <si>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</si>
  <si>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</si>
  <si>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</si>
  <si>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</si>
  <si>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</si>
  <si>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</si>
  <si>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</si>
  <si>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</si>
  <si>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</si>
  <si>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</si>
  <si>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</si>
  <si>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</si>
  <si>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</si>
  <si>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</si>
  <si>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</si>
  <si>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</si>
  <si>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</si>
  <si>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</si>
  <si>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</si>
  <si>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</si>
  <si>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</si>
  <si>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</si>
  <si>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</si>
  <si>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</si>
  <si>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</si>
  <si>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</si>
  <si>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</si>
  <si>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</si>
  <si>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</si>
  <si>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</si>
  <si>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</si>
  <si>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</si>
  <si>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</si>
  <si>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</si>
  <si>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</si>
  <si>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</si>
  <si>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</si>
  <si>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</si>
  <si>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</si>
  <si>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</si>
  <si>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</si>
  <si>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</si>
  <si>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</si>
  <si>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</si>
  <si>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</si>
  <si>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</si>
  <si>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</si>
  <si>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</si>
  <si>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</si>
  <si>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</si>
  <si>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</si>
  <si>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</si>
  <si>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</si>
  <si>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</si>
  <si>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</si>
  <si>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</si>
  <si>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</si>
  <si>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</si>
  <si>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</si>
  <si>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</si>
  <si>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</si>
  <si>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</si>
  <si>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</si>
  <si>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</si>
  <si>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</si>
  <si>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</si>
  <si>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</si>
  <si>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</si>
  <si>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</si>
  <si>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</si>
  <si>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</si>
  <si>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</si>
  <si>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</si>
  <si>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</si>
  <si>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</si>
  <si>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</si>
  <si>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</si>
  <si>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</si>
  <si>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</si>
  <si>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</si>
  <si>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</si>
  <si>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</si>
  <si>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</si>
  <si>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</si>
  <si>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</si>
  <si>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</si>
  <si>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</si>
  <si>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</si>
  <si>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</si>
  <si>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</si>
  <si>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</si>
  <si>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</si>
  <si>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</si>
  <si>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</si>
  <si>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</si>
  <si>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</si>
  <si>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</si>
  <si>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</si>
  <si>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</si>
  <si>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</si>
  <si>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</si>
  <si>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</si>
  <si>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</si>
  <si>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</si>
  <si>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</si>
  <si>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</si>
  <si>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</si>
  <si>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</si>
  <si>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</si>
  <si>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</si>
  <si>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</si>
  <si>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</si>
  <si>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</si>
  <si>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</si>
  <si>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</si>
  <si>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</si>
  <si>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</si>
  <si>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</si>
  <si>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</si>
  <si>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</si>
  <si>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</si>
  <si>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</si>
  <si>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</si>
  <si>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</si>
  <si>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</si>
  <si>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</si>
  <si>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</si>
  <si>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</si>
  <si>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</si>
  <si>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</si>
  <si>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</si>
  <si>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</si>
  <si>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</si>
  <si>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</si>
  <si>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</si>
  <si>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</si>
  <si>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</si>
  <si>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</si>
  <si>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</si>
  <si>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</si>
  <si>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</si>
  <si>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</si>
  <si>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</si>
  <si>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</si>
  <si>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</si>
  <si>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</si>
  <si>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</si>
  <si>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</si>
  <si>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</si>
  <si>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</si>
  <si>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</si>
  <si>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</si>
  <si>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</si>
  <si>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</si>
  <si>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</si>
  <si>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</si>
  <si>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</si>
  <si>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</si>
  <si>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</si>
  <si>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</si>
  <si>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</si>
  <si>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</si>
  <si>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</si>
  <si>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</si>
  <si>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</si>
  <si>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</si>
  <si>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</si>
  <si>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</si>
  <si>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</si>
  <si>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</si>
  <si>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</si>
  <si>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</si>
  <si>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</si>
  <si>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</si>
  <si>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</si>
  <si>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</si>
  <si>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</si>
  <si>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</si>
  <si>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</si>
  <si>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</si>
  <si>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</si>
  <si>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</si>
  <si>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</si>
  <si>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</si>
  <si>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</si>
  <si>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</si>
  <si>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</si>
  <si>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</si>
  <si>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</si>
  <si>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</si>
  <si>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</si>
  <si>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</si>
  <si>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</si>
  <si>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</si>
  <si>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</si>
  <si>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</si>
  <si>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</si>
  <si>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</si>
  <si>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</si>
  <si>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</si>
  <si>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</si>
  <si>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</si>
  <si>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</si>
  <si>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</si>
  <si>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</si>
  <si>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</si>
  <si>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</si>
  <si>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</si>
  <si>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</si>
  <si>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</si>
  <si>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</si>
  <si>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</si>
  <si>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</si>
  <si>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</si>
  <si>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</si>
  <si>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</si>
  <si>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</si>
  <si>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</si>
  <si>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</si>
  <si>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</si>
  <si>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</si>
  <si>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</si>
  <si>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</si>
  <si>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</si>
  <si>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</si>
  <si>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</si>
  <si>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</si>
  <si>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</si>
  <si>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</si>
  <si>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</si>
  <si>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</si>
  <si>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</si>
  <si>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</si>
  <si>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</si>
  <si>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</si>
  <si>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</si>
  <si>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</si>
  <si>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</si>
  <si>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</si>
  <si>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</si>
  <si>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</si>
  <si>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</si>
  <si>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</si>
  <si>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</si>
  <si>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</si>
  <si>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</si>
  <si>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</si>
  <si>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</si>
  <si>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</si>
  <si>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</si>
  <si>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</si>
  <si>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</si>
  <si>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</si>
  <si>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</si>
  <si>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</si>
  <si>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</si>
  <si>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</si>
  <si>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</si>
  <si>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</si>
  <si>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</si>
  <si>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</si>
  <si>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</si>
  <si>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</si>
  <si>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</si>
  <si>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</si>
  <si>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</si>
  <si>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</si>
  <si>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</si>
  <si>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</si>
  <si>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</si>
  <si>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</si>
  <si>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</si>
  <si>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</si>
  <si>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</si>
  <si>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</si>
  <si>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</si>
  <si>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</si>
  <si>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</si>
  <si>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</si>
  <si>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</si>
  <si>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</si>
  <si>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</si>
  <si>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</si>
  <si>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</si>
  <si>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</si>
  <si>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</si>
  <si>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</si>
  <si>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</si>
  <si>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</si>
  <si>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</si>
  <si>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</si>
  <si>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</si>
  <si>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</si>
  <si>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</si>
  <si>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</si>
  <si>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</si>
  <si>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</si>
  <si>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</si>
  <si>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</si>
  <si>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</si>
  <si>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</si>
  <si>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</si>
  <si>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</si>
  <si>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</si>
  <si>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</si>
  <si>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</si>
  <si>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</si>
  <si>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</si>
  <si>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</si>
  <si>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</si>
  <si>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</si>
  <si>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</si>
  <si>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</si>
  <si>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</si>
  <si>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</si>
  <si>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</si>
  <si>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</si>
  <si>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</si>
  <si>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</si>
  <si>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</si>
  <si>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</si>
  <si>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</si>
  <si>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</si>
  <si>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</si>
  <si>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</si>
  <si>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</si>
  <si>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</si>
  <si>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</si>
  <si>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</si>
  <si>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</si>
  <si>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</si>
  <si>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</si>
  <si>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</si>
  <si>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</si>
  <si>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</si>
  <si>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</si>
  <si>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</si>
  <si>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</si>
  <si>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</si>
  <si>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</si>
  <si>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</si>
  <si>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</si>
  <si>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</si>
  <si>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</si>
  <si>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</si>
  <si>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</si>
  <si>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</si>
  <si>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</si>
  <si>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</si>
  <si>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</si>
  <si>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</si>
  <si>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</si>
  <si>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</si>
  <si>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</si>
  <si>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</si>
  <si>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</si>
  <si>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</si>
  <si>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</si>
  <si>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</si>
  <si>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</si>
  <si>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</si>
  <si>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</si>
  <si>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</si>
  <si>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</si>
  <si>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</si>
  <si>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</si>
  <si>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</si>
  <si>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</si>
  <si>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</si>
  <si>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</si>
  <si>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</si>
  <si>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</si>
  <si>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</si>
  <si>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</si>
  <si>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</si>
  <si>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</si>
  <si>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</si>
  <si>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</si>
  <si>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</si>
  <si>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</si>
  <si>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</si>
  <si>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</si>
  <si>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</si>
  <si>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</si>
  <si>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</si>
  <si>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</si>
  <si>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</si>
  <si>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</si>
  <si>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</si>
  <si>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</si>
  <si>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</si>
  <si>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</si>
  <si>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</si>
  <si>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</si>
  <si>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</si>
  <si>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</si>
  <si>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</si>
  <si>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</si>
  <si>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</si>
  <si>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</si>
  <si>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</si>
  <si>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</si>
  <si>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</si>
  <si>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</si>
  <si>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</si>
  <si>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</si>
  <si>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</si>
  <si>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</si>
  <si>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</si>
  <si>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</si>
  <si>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</si>
  <si>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</si>
  <si>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</si>
  <si>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</si>
  <si>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</si>
  <si>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</si>
  <si>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</si>
  <si>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</si>
  <si>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</si>
  <si>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</si>
  <si>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</si>
  <si>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</si>
  <si>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</si>
  <si>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</si>
  <si>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</si>
  <si>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</si>
  <si>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</si>
  <si>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</si>
  <si>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</si>
  <si>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</si>
  <si>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</si>
  <si>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</si>
  <si>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</si>
  <si>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</si>
  <si>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</si>
  <si>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</si>
  <si>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</si>
  <si>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</si>
  <si>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</si>
  <si>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</si>
  <si>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</si>
  <si>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</si>
  <si>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</si>
  <si>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</si>
  <si>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</si>
  <si>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</si>
  <si>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</si>
  <si>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</si>
  <si>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</si>
  <si>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</si>
  <si>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</si>
  <si>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</si>
  <si>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</si>
  <si>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</si>
  <si>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</si>
  <si>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</si>
  <si>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</si>
  <si>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</si>
  <si>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</si>
  <si>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</si>
  <si>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</si>
  <si>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</si>
  <si>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</si>
  <si>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</si>
  <si>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</si>
  <si>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</si>
  <si>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</si>
  <si>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</si>
  <si>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</si>
  <si>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</si>
  <si>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</si>
  <si>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</si>
  <si>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</si>
  <si>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</si>
  <si>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</si>
  <si>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</si>
  <si>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</si>
  <si>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</si>
  <si>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</si>
  <si>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</si>
  <si>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</si>
  <si>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</si>
  <si>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</si>
  <si>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</si>
  <si>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</si>
  <si>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</si>
  <si>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</si>
  <si>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</si>
  <si>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</si>
  <si>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</si>
  <si>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</si>
  <si>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</si>
  <si>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</si>
  <si>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</si>
  <si>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</si>
  <si>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</si>
  <si>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</si>
  <si>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</si>
  <si>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</si>
  <si>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</si>
  <si>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</si>
  <si>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</si>
  <si>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</si>
  <si>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</si>
  <si>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</si>
  <si>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</si>
  <si>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</si>
  <si>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</si>
  <si>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</si>
  <si>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</si>
  <si>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</si>
  <si>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</si>
  <si>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</si>
  <si>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</si>
  <si>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</si>
  <si>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</si>
  <si>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</si>
  <si>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</si>
  <si>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</si>
  <si>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</si>
  <si>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</si>
  <si>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</si>
  <si>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</si>
  <si>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</si>
  <si>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</si>
  <si>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</si>
  <si>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</si>
  <si>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</si>
  <si>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</si>
  <si>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</si>
  <si>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</si>
  <si>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</si>
  <si>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</si>
  <si>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</si>
  <si>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</si>
  <si>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</si>
  <si>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</si>
  <si>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</si>
  <si>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</si>
  <si>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</si>
  <si>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</si>
  <si>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</si>
  <si>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</si>
  <si>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</si>
  <si>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</si>
  <si>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</si>
  <si>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</si>
  <si>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</si>
  <si>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</si>
  <si>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</si>
  <si>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</si>
  <si>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</si>
  <si>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</si>
  <si>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</si>
  <si>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</si>
  <si>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</si>
  <si>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</si>
  <si>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</si>
  <si>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</si>
  <si>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</si>
  <si>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</si>
  <si>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</si>
  <si>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</si>
  <si>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</si>
  <si>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</si>
  <si>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</si>
  <si>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</si>
  <si>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</si>
  <si>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</si>
  <si>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</si>
  <si>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</si>
  <si>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</si>
  <si>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</si>
  <si>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</si>
  <si>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</si>
  <si>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</si>
  <si>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</si>
  <si>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</si>
  <si>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</si>
  <si>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</si>
  <si>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</si>
  <si>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</si>
  <si>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</si>
  <si>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</si>
  <si>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</si>
  <si>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</si>
  <si>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</si>
  <si>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</si>
  <si>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</si>
  <si>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</si>
  <si>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</si>
  <si>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</si>
  <si>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</si>
  <si>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</si>
  <si>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</si>
  <si>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</si>
  <si>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</si>
  <si>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</si>
  <si>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</si>
  <si>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</si>
  <si>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</si>
  <si>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</si>
  <si>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</si>
  <si>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</si>
  <si>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</si>
  <si>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</si>
  <si>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</si>
  <si>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</si>
  <si>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</si>
  <si>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</si>
  <si>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</si>
  <si>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</si>
  <si>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</si>
  <si>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</si>
  <si>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</si>
  <si>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</si>
  <si>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</si>
  <si>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</si>
  <si>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</si>
  <si>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</si>
  <si>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</si>
  <si>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</si>
  <si>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</si>
  <si>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</si>
  <si>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</si>
  <si>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</si>
  <si>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</si>
  <si>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</si>
  <si>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</si>
  <si>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</si>
  <si>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</si>
  <si>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</si>
  <si>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</si>
  <si>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</si>
  <si>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</si>
  <si>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</si>
  <si>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</si>
  <si>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</si>
  <si>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</si>
  <si>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</si>
  <si>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</si>
  <si>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</si>
  <si>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</si>
  <si>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</si>
  <si>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</si>
  <si>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</si>
  <si>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</si>
  <si>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</si>
  <si>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</si>
  <si>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</si>
  <si>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</si>
  <si>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</si>
  <si>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</si>
  <si>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</si>
  <si>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</si>
  <si>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</si>
  <si>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</si>
  <si>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</si>
  <si>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</si>
  <si>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</si>
  <si>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</si>
  <si>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</si>
  <si>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</si>
  <si>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</si>
  <si>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</si>
  <si>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</si>
  <si>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</si>
  <si>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</si>
  <si>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</si>
  <si>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</si>
  <si>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</si>
  <si>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</si>
  <si>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</si>
  <si>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</si>
  <si>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</si>
  <si>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</si>
  <si>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</si>
  <si>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</si>
  <si>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</si>
  <si>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</si>
  <si>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</si>
  <si>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</si>
  <si>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</si>
  <si>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</si>
  <si>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</si>
  <si>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</si>
  <si>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</si>
  <si>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</si>
  <si>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</si>
  <si>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</si>
  <si>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</si>
  <si>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</si>
  <si>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</si>
  <si>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</si>
  <si>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</si>
  <si>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</si>
  <si>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</si>
  <si>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</si>
  <si>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</si>
  <si>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</si>
  <si>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</si>
  <si>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</si>
  <si>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</si>
  <si>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</si>
  <si>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</si>
  <si>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</si>
  <si>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</si>
  <si>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</si>
  <si>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</si>
  <si>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</si>
  <si>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</si>
  <si>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</si>
  <si>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</si>
  <si>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</si>
  <si>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</si>
  <si>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</si>
  <si>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</si>
  <si>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</si>
  <si>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</si>
  <si>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</si>
  <si>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</si>
  <si>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</si>
  <si>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</si>
  <si>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</si>
  <si>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</si>
  <si>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</si>
  <si>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</si>
  <si>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</si>
  <si>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</si>
  <si>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</si>
  <si>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</si>
  <si>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</si>
  <si>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</si>
  <si>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</si>
  <si>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</si>
  <si>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</si>
  <si>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</si>
  <si>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</si>
  <si>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</si>
  <si>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</si>
  <si>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</si>
  <si>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</si>
  <si>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</si>
  <si>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</si>
  <si>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</si>
  <si>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</si>
  <si>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</si>
  <si>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</si>
  <si>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</si>
  <si>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</si>
  <si>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</si>
  <si>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</si>
  <si>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</si>
  <si>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</si>
  <si>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</si>
  <si>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</si>
  <si>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</si>
  <si>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</si>
  <si>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</si>
  <si>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</si>
  <si>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</si>
  <si>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</si>
  <si>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</si>
  <si>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</si>
  <si>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</si>
  <si>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</si>
  <si>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</si>
  <si>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</si>
  <si>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</si>
  <si>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</si>
  <si>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</si>
  <si>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</si>
  <si>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</si>
  <si>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</si>
  <si>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</si>
  <si>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</si>
  <si>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</si>
  <si>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</si>
  <si>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</si>
  <si>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</si>
  <si>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</si>
  <si>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</si>
  <si>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</si>
  <si>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</si>
  <si>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</si>
  <si>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</si>
  <si>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</si>
  <si>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</si>
  <si>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</si>
  <si>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</si>
  <si>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</si>
  <si>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</si>
  <si>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</si>
  <si>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</si>
  <si>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</si>
  <si>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</si>
  <si>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</si>
  <si>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</si>
  <si>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</si>
  <si>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</si>
  <si>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</si>
  <si>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</si>
  <si>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</si>
  <si>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</si>
  <si>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</si>
  <si>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</si>
  <si>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</si>
  <si>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</si>
  <si>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</si>
  <si>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</si>
  <si>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</si>
  <si>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</si>
  <si>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</si>
  <si>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</si>
  <si>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</si>
  <si>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</si>
  <si>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</si>
  <si>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</si>
  <si>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</si>
  <si>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</si>
  <si>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</si>
  <si>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</si>
  <si>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</si>
  <si>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</si>
  <si>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</si>
  <si>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</si>
  <si>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</si>
  <si>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</si>
  <si>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</si>
  <si>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</si>
  <si>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</si>
  <si>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</si>
  <si>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</si>
  <si>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</si>
  <si>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</si>
  <si>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</si>
  <si>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</si>
  <si>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</si>
  <si>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</si>
  <si>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</si>
  <si>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</si>
  <si>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</si>
  <si>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</si>
  <si>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</si>
  <si>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</si>
  <si>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</si>
  <si>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</si>
  <si>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</si>
  <si>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</si>
  <si>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</si>
  <si>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</si>
  <si>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</si>
  <si>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</si>
  <si>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</si>
  <si>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</si>
  <si>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</si>
  <si>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</si>
  <si>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</si>
  <si>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</si>
  <si>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</si>
  <si>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</si>
  <si>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</si>
  <si>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</si>
  <si>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</si>
  <si>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</si>
  <si>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</si>
  <si>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</si>
  <si>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</si>
  <si>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</si>
  <si>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</si>
  <si>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</si>
  <si>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</si>
  <si>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</si>
  <si>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</si>
  <si>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</si>
  <si>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</si>
  <si>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</si>
  <si>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</si>
  <si>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</si>
  <si>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</si>
  <si>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</si>
  <si>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</si>
  <si>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</si>
  <si>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</si>
  <si>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</si>
  <si>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</si>
  <si>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</si>
  <si>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</si>
  <si>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</si>
  <si>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</si>
  <si>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</si>
  <si>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</si>
  <si>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</si>
  <si>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</si>
  <si>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</si>
  <si>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</si>
  <si>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</si>
  <si>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</si>
  <si>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</si>
  <si>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</si>
  <si>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</si>
  <si>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</si>
  <si>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</si>
  <si>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</si>
  <si>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</si>
  <si>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</si>
  <si>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</si>
  <si>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</si>
  <si>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</si>
  <si>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</si>
  <si>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</si>
  <si>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</si>
  <si>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</si>
  <si>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</si>
  <si>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</si>
  <si>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</si>
  <si>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</si>
  <si>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</si>
  <si>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</si>
  <si>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</si>
  <si>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</si>
  <si>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</si>
  <si>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</si>
  <si>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</si>
  <si>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</si>
  <si>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</si>
  <si>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</si>
  <si>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</si>
  <si>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</si>
  <si>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</si>
  <si>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</si>
  <si>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</si>
  <si>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</si>
  <si>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</si>
  <si>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</si>
  <si>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</si>
  <si>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</si>
  <si>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</si>
  <si>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</si>
  <si>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</si>
  <si>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</si>
  <si>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</si>
  <si>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</si>
  <si>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</si>
  <si>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</si>
  <si>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</si>
  <si>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</si>
  <si>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</si>
  <si>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</si>
  <si>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</si>
  <si>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</si>
  <si>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</si>
  <si>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</si>
  <si>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</si>
  <si>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</si>
  <si>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</si>
  <si>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</si>
  <si>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</si>
  <si>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</si>
  <si>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</si>
  <si>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</si>
  <si>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</si>
  <si>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</si>
  <si>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</si>
  <si>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</si>
  <si>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</si>
  <si>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</si>
  <si>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</si>
  <si>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</si>
  <si>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</si>
  <si>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</si>
  <si>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</si>
  <si>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</si>
  <si>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</si>
  <si>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</si>
  <si>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</si>
  <si>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</si>
  <si>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</si>
  <si>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</si>
  <si>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</si>
  <si>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</si>
  <si>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</si>
  <si>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</si>
  <si>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</si>
  <si>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</si>
  <si>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</si>
  <si>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</si>
  <si>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</si>
  <si>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</si>
  <si>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</si>
  <si>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</si>
  <si>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</si>
  <si>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</si>
  <si>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</si>
  <si>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</si>
  <si>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</si>
  <si>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</si>
  <si>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</si>
  <si>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</si>
  <si>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</si>
  <si>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</si>
  <si>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</si>
  <si>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</si>
  <si>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</si>
  <si>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</si>
  <si>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</si>
  <si>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</si>
  <si>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</si>
  <si>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</si>
  <si>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</si>
  <si>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</si>
  <si>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</si>
  <si>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</si>
  <si>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</si>
  <si>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</si>
  <si>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</si>
  <si>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</si>
  <si>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</si>
  <si>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</si>
  <si>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</si>
  <si>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</si>
  <si>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</si>
  <si>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</si>
  <si>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</si>
  <si>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</si>
  <si>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</si>
  <si>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</si>
  <si>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</si>
  <si>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</si>
  <si>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</si>
  <si>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</si>
  <si>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</si>
  <si>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</si>
  <si>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</si>
  <si>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</si>
  <si>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</si>
  <si>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</si>
  <si>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</si>
  <si>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</si>
  <si>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</si>
  <si>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</si>
  <si>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</si>
  <si>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</si>
  <si>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</si>
  <si>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</si>
  <si>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</si>
  <si>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</si>
  <si>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</si>
  <si>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</si>
  <si>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</si>
  <si>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</si>
  <si>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</si>
  <si>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</si>
  <si>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</si>
  <si>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</si>
  <si>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</si>
  <si>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</si>
  <si>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</si>
  <si>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</si>
  <si>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</si>
  <si>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</si>
  <si>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</si>
  <si>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</si>
  <si>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</si>
  <si>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</si>
  <si>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</si>
  <si>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</si>
  <si>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</si>
  <si>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</si>
  <si>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</si>
  <si>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</si>
  <si>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</si>
  <si>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</si>
  <si>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</si>
  <si>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</si>
  <si>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</si>
  <si>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</si>
  <si>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</si>
  <si>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</si>
  <si>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</si>
  <si>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</si>
  <si>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</si>
  <si>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</si>
  <si>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</si>
  <si>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</si>
  <si>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</si>
  <si>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</si>
  <si>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</si>
  <si>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</si>
  <si>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</si>
  <si>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</si>
  <si>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</si>
  <si>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</si>
  <si>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</si>
  <si>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</si>
  <si>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</si>
  <si>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</si>
  <si>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</si>
  <si>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</si>
  <si>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</si>
  <si>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</si>
  <si>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</si>
  <si>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</si>
  <si>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</si>
  <si>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</si>
  <si>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</si>
  <si>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</si>
  <si>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</si>
  <si>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</si>
  <si>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</si>
  <si>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</si>
  <si>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</si>
  <si>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</si>
  <si>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</si>
  <si>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</si>
  <si>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</si>
  <si>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</si>
  <si>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</si>
  <si>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</si>
  <si>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</si>
  <si>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</si>
  <si>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</si>
  <si>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</si>
  <si>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</si>
  <si>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</si>
  <si>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</si>
  <si>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</si>
  <si>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</si>
  <si>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</si>
  <si>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</si>
  <si>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</si>
  <si>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</si>
  <si>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</si>
  <si>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</si>
  <si>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</si>
  <si>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</si>
  <si>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</si>
  <si>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</si>
  <si>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</si>
  <si>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</si>
  <si>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</si>
  <si>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</si>
  <si>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</si>
  <si>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</si>
  <si>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</si>
  <si>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</si>
  <si>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</si>
  <si>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</si>
  <si>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</si>
  <si>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</si>
  <si>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</si>
  <si>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</si>
  <si>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</si>
  <si>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</si>
  <si>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</si>
  <si>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</si>
  <si>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</si>
  <si>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</si>
  <si>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</si>
  <si>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</si>
  <si>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</si>
  <si>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</si>
  <si>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</si>
  <si>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</si>
  <si>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</si>
  <si>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</si>
  <si>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</si>
  <si>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</si>
  <si>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</si>
  <si>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</si>
  <si>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</si>
  <si>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</si>
  <si>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</si>
  <si>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</si>
  <si>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</si>
  <si>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</si>
  <si>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</si>
  <si>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</si>
  <si>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</si>
  <si>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</si>
  <si>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</si>
  <si>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</si>
  <si>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</si>
  <si>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</si>
  <si>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</si>
  <si>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</si>
  <si>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</si>
  <si>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</si>
  <si>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</si>
  <si>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</si>
  <si>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</si>
  <si>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</si>
  <si>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</si>
  <si>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</si>
  <si>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</si>
  <si>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</si>
  <si>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</si>
  <si>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</si>
  <si>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</si>
  <si>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</si>
  <si>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</si>
  <si>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</si>
  <si>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</si>
  <si>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</si>
  <si>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</si>
  <si>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</si>
  <si>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</si>
  <si>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</si>
  <si>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</si>
  <si>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</si>
  <si>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</si>
  <si>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</si>
  <si>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</si>
  <si>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</si>
  <si>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</si>
  <si>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</si>
  <si>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</si>
  <si>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</si>
  <si>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</si>
  <si>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</si>
  <si>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</si>
  <si>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</si>
  <si>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</si>
  <si>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</si>
  <si>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</si>
  <si>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</si>
  <si>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</si>
  <si>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</si>
  <si>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</si>
  <si>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</si>
  <si>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</si>
  <si>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</si>
  <si>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</si>
  <si>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</si>
  <si>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</si>
  <si>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</si>
  <si>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</si>
  <si>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</si>
  <si>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</si>
  <si>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</si>
  <si>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</si>
  <si>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</si>
  <si>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</si>
  <si>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</si>
  <si>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</si>
  <si>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</si>
  <si>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</si>
  <si>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</si>
  <si>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</si>
  <si>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</si>
  <si>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</si>
  <si>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</si>
  <si>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</si>
  <si>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</si>
  <si>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</si>
  <si>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</si>
  <si>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</si>
  <si>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</si>
  <si>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</si>
  <si>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</si>
  <si>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</si>
  <si>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</si>
  <si>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</si>
  <si>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</si>
  <si>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</si>
  <si>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</si>
  <si>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</si>
  <si>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</si>
  <si>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</si>
  <si>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</si>
  <si>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</si>
  <si>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</si>
  <si>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</si>
  <si>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</si>
  <si>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</si>
  <si>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</si>
  <si>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</si>
  <si>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</si>
  <si>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</si>
  <si>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</si>
  <si>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</si>
  <si>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</si>
  <si>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</si>
  <si>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</si>
  <si>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</si>
  <si>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</si>
  <si>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</si>
  <si>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</si>
  <si>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</si>
  <si>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</si>
  <si>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</si>
  <si>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</si>
  <si>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</si>
  <si>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</si>
  <si>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</si>
  <si>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</si>
  <si>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</si>
  <si>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</si>
  <si>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</si>
  <si>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</si>
  <si>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</si>
  <si>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</si>
  <si>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</si>
  <si>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</si>
  <si>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</si>
  <si>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</si>
  <si>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</si>
  <si>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</si>
  <si>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</si>
  <si>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</si>
  <si>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</si>
  <si>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</si>
  <si>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</si>
  <si>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</si>
  <si>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</si>
  <si>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</si>
  <si>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</si>
  <si>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</si>
  <si>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</si>
  <si>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</si>
  <si>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</si>
  <si>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</si>
  <si>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</si>
  <si>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</si>
  <si>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</si>
  <si>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</si>
  <si>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</si>
  <si>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</si>
  <si>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</si>
  <si>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</si>
  <si>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</si>
  <si>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</si>
  <si>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</si>
  <si>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</si>
  <si>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</si>
  <si>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</si>
  <si>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</si>
  <si>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</si>
  <si>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</si>
  <si>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</si>
  <si>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</si>
  <si>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</si>
  <si>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</si>
  <si>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</si>
  <si>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</si>
  <si>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</si>
  <si>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</si>
  <si>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</si>
  <si>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</si>
  <si>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</si>
  <si>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</si>
  <si>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</si>
  <si>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</si>
  <si>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</si>
  <si>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</si>
  <si>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</si>
  <si>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</si>
  <si>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</si>
  <si>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</si>
  <si>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</si>
  <si>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</si>
  <si>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</si>
  <si>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</si>
  <si>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</si>
  <si>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</si>
  <si>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</si>
  <si>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</si>
  <si>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</si>
  <si>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</si>
  <si>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</si>
  <si>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</si>
  <si>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</si>
  <si>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</si>
  <si>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</si>
  <si>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</si>
  <si>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</si>
  <si>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</si>
  <si>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</si>
  <si>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</si>
  <si>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</si>
  <si>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</si>
  <si>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</si>
  <si>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</si>
  <si>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</si>
  <si>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</si>
  <si>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</si>
  <si>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</si>
  <si>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</si>
  <si>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</si>
  <si>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</si>
  <si>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</si>
  <si>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</si>
  <si>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</si>
  <si>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</si>
  <si>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</si>
  <si>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</si>
  <si>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</si>
  <si>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</si>
  <si>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</si>
  <si>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</si>
  <si>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</si>
  <si>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</si>
  <si>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</si>
  <si>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</si>
  <si>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</si>
  <si>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</si>
  <si>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</si>
  <si>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</si>
  <si>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</si>
  <si>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</si>
  <si>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</si>
  <si>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</si>
  <si>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</si>
  <si>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</si>
  <si>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</si>
  <si>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</si>
  <si>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</si>
  <si>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</si>
  <si>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</si>
  <si>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</si>
  <si>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</si>
  <si>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</si>
  <si>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</si>
  <si>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</si>
  <si>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</si>
  <si>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</si>
  <si>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</si>
  <si>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</si>
  <si>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</si>
  <si>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</si>
  <si>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</si>
  <si>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</si>
  <si>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</si>
  <si>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</si>
  <si>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</si>
  <si>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</si>
  <si>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</si>
  <si>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</si>
  <si>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</si>
  <si>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</si>
  <si>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</si>
  <si>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</si>
  <si>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</si>
  <si>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</si>
  <si>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</si>
  <si>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</si>
  <si>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</si>
  <si>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</si>
  <si>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</si>
  <si>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</si>
  <si>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</si>
  <si>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</si>
  <si>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</si>
  <si>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</si>
  <si>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</si>
  <si>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</si>
  <si>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</si>
  <si>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</si>
  <si>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</si>
  <si>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</si>
  <si>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</si>
  <si>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</si>
  <si>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</si>
  <si>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</si>
  <si>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</si>
  <si>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</si>
  <si>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</si>
  <si>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</si>
  <si>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</si>
  <si>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</si>
  <si>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</si>
  <si>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</si>
  <si>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</si>
  <si>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</si>
  <si>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</si>
  <si>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</si>
  <si>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</si>
  <si>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</si>
  <si>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</si>
  <si>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</si>
  <si>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</si>
  <si>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</si>
  <si>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</si>
  <si>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</si>
  <si>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</si>
  <si>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</si>
  <si>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</si>
  <si>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</si>
  <si>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</si>
  <si>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</si>
  <si>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</si>
  <si>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</si>
  <si>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</si>
  <si>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</si>
  <si>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</si>
  <si>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</si>
  <si>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</si>
  <si>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</si>
  <si>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</si>
  <si>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</si>
  <si>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</si>
  <si>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</si>
  <si>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</si>
  <si>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</si>
  <si>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</si>
  <si>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</si>
  <si>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</si>
  <si>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</si>
  <si>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</si>
  <si>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</si>
  <si>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</si>
  <si>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</si>
  <si>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</si>
  <si>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</si>
  <si>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</si>
  <si>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</si>
  <si>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</si>
  <si>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</si>
  <si>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</si>
  <si>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</si>
  <si>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</si>
  <si>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</si>
  <si>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</si>
  <si>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</si>
  <si>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</si>
  <si>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</si>
  <si>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</si>
  <si>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</si>
  <si>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</si>
  <si>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</si>
  <si>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</si>
  <si>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</si>
  <si>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</si>
  <si>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</si>
  <si>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</si>
  <si>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</si>
  <si>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</si>
  <si>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</si>
  <si>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</si>
  <si>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</si>
  <si>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</si>
  <si>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</si>
  <si>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</si>
  <si>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</si>
  <si>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</si>
  <si>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</si>
  <si>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</si>
  <si>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</si>
  <si>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</si>
  <si>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</si>
  <si>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</si>
  <si>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</si>
  <si>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</si>
  <si>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</si>
  <si>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</si>
  <si>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</si>
  <si>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</si>
  <si>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</si>
  <si>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</si>
  <si>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</si>
  <si>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</si>
  <si>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</si>
  <si>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</si>
  <si>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</si>
  <si>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</si>
  <si>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</si>
  <si>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</si>
  <si>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</si>
  <si>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</si>
  <si>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</si>
  <si>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</si>
  <si>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</si>
  <si>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</si>
  <si>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</si>
  <si>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</si>
  <si>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</si>
  <si>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</si>
  <si>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</si>
  <si>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</si>
  <si>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</si>
  <si>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</si>
  <si>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</si>
  <si>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</si>
  <si>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</si>
  <si>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</si>
  <si>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</si>
  <si>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</si>
  <si>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</si>
  <si>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</si>
  <si>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</si>
  <si>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</si>
  <si>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</si>
  <si>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</si>
  <si>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</si>
  <si>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</si>
  <si>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</si>
  <si>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</si>
  <si>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</si>
  <si>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</si>
  <si>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</si>
  <si>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</si>
  <si>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</si>
  <si>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</si>
  <si>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</si>
  <si>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</si>
  <si>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</si>
  <si>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</si>
  <si>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</si>
  <si>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</si>
  <si>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</si>
  <si>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</si>
  <si>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</si>
  <si>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</si>
  <si>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</si>
  <si>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</si>
  <si>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</si>
  <si>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</si>
  <si>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</si>
  <si>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</si>
  <si>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</si>
  <si>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</si>
  <si>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</si>
  <si>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</si>
  <si>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</si>
  <si>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</si>
  <si>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</si>
  <si>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</si>
  <si>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</si>
  <si>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</si>
  <si>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</si>
  <si>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</si>
  <si>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</si>
  <si>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</si>
  <si>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</si>
  <si>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</si>
  <si>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</si>
  <si>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</si>
  <si>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</si>
  <si>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</si>
  <si>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</si>
  <si>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</si>
  <si>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</si>
  <si>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</si>
  <si>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</si>
  <si>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</si>
  <si>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</si>
  <si>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</si>
  <si>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</si>
  <si>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</si>
  <si>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</si>
  <si>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</si>
  <si>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</si>
  <si>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</si>
  <si>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</si>
  <si>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</si>
  <si>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</si>
  <si>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</si>
  <si>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</si>
  <si>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</si>
  <si>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</si>
  <si>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</si>
  <si>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</si>
  <si>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</si>
  <si>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</si>
  <si>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</si>
  <si>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</si>
  <si>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</si>
  <si>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</si>
  <si>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</si>
  <si>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</si>
  <si>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</si>
  <si>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</si>
  <si>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</si>
  <si>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</si>
  <si>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</si>
  <si>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</si>
  <si>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</si>
  <si>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</si>
  <si>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</si>
  <si>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</si>
  <si>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</si>
  <si>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</si>
  <si>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</si>
  <si>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</si>
  <si>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</si>
  <si>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</si>
  <si>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</si>
  <si>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</si>
  <si>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</si>
  <si>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</si>
  <si>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</si>
  <si>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</si>
  <si>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</si>
  <si>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</si>
  <si>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</si>
  <si>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</si>
  <si>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</si>
  <si>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</si>
  <si>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</si>
  <si>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</si>
  <si>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</si>
  <si>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</si>
  <si>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</si>
  <si>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</si>
  <si>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</si>
  <si>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</si>
  <si>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</si>
  <si>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</si>
  <si>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</si>
  <si>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</si>
  <si>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</si>
  <si>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</si>
  <si>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</si>
  <si>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</si>
  <si>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</si>
  <si>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</si>
  <si>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</si>
  <si>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</si>
  <si>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</si>
  <si>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</si>
  <si>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</si>
  <si>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</si>
  <si>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</si>
  <si>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</si>
  <si>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</si>
  <si>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</si>
  <si>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</si>
  <si>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</si>
  <si>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</si>
  <si>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</si>
  <si>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</si>
  <si>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</si>
  <si>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</si>
  <si>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</si>
  <si>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</si>
  <si>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</si>
  <si>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</si>
  <si>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</si>
  <si>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</si>
  <si>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</si>
  <si>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</si>
  <si>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</si>
  <si>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</si>
  <si>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</si>
  <si>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</si>
  <si>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</si>
  <si>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</si>
  <si>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</si>
  <si>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</si>
  <si>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</si>
  <si>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</si>
  <si>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</si>
  <si>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</si>
  <si>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</si>
  <si>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</si>
  <si>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</si>
  <si>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</si>
  <si>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</si>
  <si>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</si>
  <si>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</si>
  <si>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</si>
  <si>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</si>
  <si>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</si>
  <si>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</si>
  <si>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</si>
  <si>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</si>
  <si>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</si>
  <si>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</si>
  <si>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</si>
  <si>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</si>
  <si>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</si>
  <si>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</si>
  <si>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</si>
  <si>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</si>
  <si>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</si>
  <si>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</si>
  <si>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</si>
  <si>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</si>
  <si>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</si>
  <si>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</si>
  <si>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</si>
  <si>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</si>
  <si>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</si>
  <si>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</si>
  <si>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</si>
  <si>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</si>
  <si>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</si>
  <si>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</si>
  <si>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</si>
  <si>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</si>
  <si>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</si>
  <si>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</si>
  <si>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</si>
  <si>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</si>
  <si>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</si>
  <si>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</si>
  <si>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</si>
  <si>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</si>
  <si>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</si>
  <si>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</si>
  <si>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</si>
  <si>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</si>
  <si>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</si>
  <si>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</si>
  <si>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</si>
  <si>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</si>
  <si>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</si>
  <si>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</si>
  <si>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</si>
  <si>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</si>
  <si>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</si>
  <si>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</si>
  <si>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</si>
  <si>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</si>
  <si>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</si>
  <si>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</si>
  <si>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</si>
  <si>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</si>
  <si>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</si>
  <si>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</si>
  <si>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</si>
  <si>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</si>
  <si>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</si>
  <si>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</si>
  <si>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</si>
  <si>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</si>
  <si>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</si>
  <si>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</si>
  <si>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</si>
  <si>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</si>
  <si>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</si>
  <si>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</si>
  <si>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</si>
  <si>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</si>
  <si>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</si>
  <si>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</si>
  <si>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</si>
  <si>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</si>
  <si>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</si>
  <si>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</si>
  <si>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</si>
  <si>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</si>
  <si>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</si>
  <si>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</si>
  <si>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</si>
  <si>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</si>
  <si>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</si>
  <si>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</si>
  <si>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</si>
  <si>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</si>
  <si>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</si>
  <si>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</si>
  <si>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</si>
  <si>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</si>
  <si>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</si>
  <si>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</si>
  <si>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</si>
  <si>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</si>
  <si>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</si>
  <si>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</si>
  <si>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</si>
  <si>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</si>
  <si>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</si>
  <si>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</si>
  <si>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</si>
  <si>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</si>
  <si>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</si>
  <si>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</si>
  <si>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</si>
  <si>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</si>
  <si>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</si>
  <si>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</si>
  <si>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</si>
  <si>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</si>
  <si>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</si>
  <si>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</si>
  <si>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</si>
  <si>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</si>
  <si>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</si>
  <si>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</si>
  <si>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</si>
  <si>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</si>
  <si>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</si>
  <si>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</si>
  <si>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</si>
  <si>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</si>
  <si>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</si>
  <si>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</si>
  <si>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</si>
  <si>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</si>
  <si>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</si>
  <si>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</si>
  <si>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</si>
  <si>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</si>
  <si>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</si>
  <si>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</si>
  <si>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</si>
  <si>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</si>
  <si>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</si>
  <si>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</si>
  <si>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</si>
  <si>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</si>
  <si>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</si>
  <si>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</si>
  <si>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</si>
  <si>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</si>
  <si>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</si>
  <si>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</si>
  <si>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</si>
  <si>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</si>
  <si>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</si>
  <si>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</si>
  <si>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</si>
  <si>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</si>
  <si>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</si>
  <si>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</si>
  <si>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</si>
  <si>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</si>
  <si>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</si>
  <si>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</si>
  <si>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</si>
  <si>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</si>
  <si>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</si>
  <si>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</si>
  <si>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</si>
  <si>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</si>
  <si>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</si>
  <si>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</si>
  <si>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</si>
  <si>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</si>
  <si>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</si>
  <si>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</si>
  <si>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</si>
  <si>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</si>
  <si>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</si>
  <si>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</si>
  <si>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</si>
  <si>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</si>
  <si>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</si>
  <si>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</si>
  <si>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</si>
  <si>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</si>
  <si>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</si>
  <si>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</si>
  <si>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</si>
  <si>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</si>
  <si>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</si>
  <si>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</si>
  <si>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</si>
  <si>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</si>
  <si>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</si>
  <si>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</si>
  <si>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</si>
  <si>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</si>
  <si>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</si>
  <si>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</si>
  <si>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</si>
  <si>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</si>
  <si>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</si>
  <si>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</si>
  <si>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</si>
  <si>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</si>
  <si>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</si>
  <si>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</si>
  <si>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</si>
  <si>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</si>
  <si>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</si>
  <si>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</si>
  <si>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</si>
  <si>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</si>
  <si>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</si>
  <si>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</si>
  <si>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</si>
  <si>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</si>
  <si>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</si>
  <si>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</si>
  <si>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</si>
  <si>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</si>
  <si>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</si>
  <si>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</si>
  <si>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</si>
  <si>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</si>
  <si>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</si>
  <si>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</si>
  <si>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</si>
  <si>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</si>
  <si>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</si>
  <si>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</si>
  <si>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</si>
  <si>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</si>
  <si>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</si>
  <si>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</si>
  <si>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</si>
  <si>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</si>
  <si>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</si>
  <si>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</si>
  <si>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</si>
  <si>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</si>
  <si>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</si>
  <si>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</si>
  <si>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</si>
  <si>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</si>
  <si>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</si>
  <si>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</si>
  <si>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</si>
  <si>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</si>
  <si>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</si>
  <si>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</si>
  <si>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</si>
  <si>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</si>
  <si>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</si>
  <si>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</si>
  <si>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</si>
  <si>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</si>
  <si>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</si>
  <si>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</si>
  <si>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</si>
  <si>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</si>
  <si>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</si>
  <si>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</si>
  <si>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</si>
  <si>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</si>
  <si>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</si>
  <si>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</si>
  <si>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</si>
  <si>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</si>
  <si>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</si>
  <si>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</si>
  <si>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</si>
  <si>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</si>
  <si>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</si>
  <si>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</si>
  <si>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</si>
  <si>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</si>
  <si>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</si>
  <si>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</si>
  <si>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</si>
  <si>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</si>
  <si>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</si>
  <si>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</si>
  <si>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</si>
  <si>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</si>
  <si>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</si>
  <si>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</si>
  <si>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</si>
  <si>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</si>
  <si>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</si>
  <si>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</si>
  <si>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</si>
  <si>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</si>
  <si>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</si>
  <si>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</si>
  <si>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</si>
  <si>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</si>
  <si>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</si>
  <si>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</si>
  <si>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</si>
  <si>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</si>
  <si>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</si>
  <si>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</si>
  <si>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</si>
  <si>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</si>
  <si>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</si>
  <si>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</si>
  <si>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</si>
  <si>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</si>
  <si>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</si>
  <si>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</si>
  <si>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</si>
  <si>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</si>
  <si>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</si>
  <si>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</si>
  <si>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</si>
  <si>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</si>
  <si>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</si>
  <si>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</si>
  <si>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</si>
  <si>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</si>
  <si>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</si>
  <si>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</si>
  <si>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</si>
  <si>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</si>
  <si>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</si>
  <si>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</si>
  <si>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</si>
  <si>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</si>
  <si>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</si>
  <si>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</si>
  <si>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</si>
  <si>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</si>
  <si>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</si>
  <si>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</si>
  <si>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</si>
  <si>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</si>
  <si>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</si>
  <si>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</si>
  <si>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</si>
  <si>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</si>
  <si>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</si>
  <si>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</si>
  <si>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</si>
  <si>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</si>
  <si>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</si>
  <si>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</si>
  <si>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</si>
  <si>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</si>
  <si>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</si>
  <si>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</si>
  <si>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</si>
  <si>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</si>
  <si>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</si>
  <si>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</si>
  <si>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</si>
  <si>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</si>
  <si>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</si>
  <si>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</si>
  <si>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</si>
  <si>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</si>
  <si>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</si>
  <si>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</si>
  <si>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</si>
  <si>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</si>
  <si>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</si>
  <si>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</si>
  <si>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</si>
  <si>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</si>
  <si>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</si>
  <si>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</si>
  <si>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</si>
  <si>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</si>
  <si>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</si>
  <si>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</si>
  <si>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</si>
  <si>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</si>
  <si>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</si>
  <si>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</si>
  <si>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</si>
  <si>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</si>
  <si>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</si>
  <si>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</si>
  <si>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</si>
  <si>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</si>
  <si>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</si>
  <si>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</si>
  <si>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</si>
  <si>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</si>
  <si>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</si>
  <si>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</si>
  <si>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</si>
  <si>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</si>
  <si>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</si>
  <si>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</si>
  <si>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</si>
  <si>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</si>
  <si>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</si>
  <si>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</si>
  <si>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</si>
  <si>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</si>
  <si>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</si>
  <si>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</si>
  <si>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</si>
  <si>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</si>
  <si>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</si>
  <si>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</si>
  <si>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</si>
  <si>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</si>
  <si>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</si>
  <si>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</si>
  <si>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</si>
  <si>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</si>
  <si>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</si>
  <si>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</si>
  <si>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</si>
  <si>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</si>
  <si>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</si>
  <si>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</si>
  <si>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</si>
  <si>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</si>
  <si>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</si>
  <si>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</si>
  <si>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</si>
  <si>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</si>
  <si>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</si>
  <si>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</si>
  <si>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</si>
  <si>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</si>
  <si>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</si>
  <si>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</si>
  <si>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</si>
  <si>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</si>
  <si>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</si>
  <si>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</si>
  <si>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</si>
  <si>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</si>
  <si>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</si>
  <si>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</si>
  <si>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</si>
  <si>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</si>
  <si>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</si>
  <si>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</si>
  <si>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</si>
  <si>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</si>
  <si>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</si>
  <si>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</si>
  <si>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</si>
  <si>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</si>
  <si>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</si>
  <si>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</si>
  <si>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</si>
  <si>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</si>
  <si>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</si>
  <si>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</si>
  <si>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</si>
  <si>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</si>
  <si>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</si>
  <si>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</si>
  <si>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</si>
  <si>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</si>
  <si>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</si>
  <si>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</si>
  <si>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</si>
  <si>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</si>
  <si>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</si>
  <si>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</si>
  <si>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</si>
  <si>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</si>
  <si>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</si>
  <si>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</si>
  <si>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</si>
  <si>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</si>
  <si>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</si>
  <si>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</si>
  <si>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</si>
  <si>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</si>
  <si>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</si>
  <si>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</si>
  <si>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</si>
  <si>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</si>
  <si>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</si>
  <si>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</si>
  <si>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</si>
  <si>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</si>
  <si>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</si>
  <si>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</si>
  <si>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</si>
  <si>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</si>
  <si>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</si>
  <si>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</si>
  <si>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</si>
  <si>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</si>
  <si>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</si>
  <si>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</si>
  <si>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</si>
  <si>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</si>
  <si>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</si>
  <si>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</si>
  <si>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</si>
  <si>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</si>
  <si>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</si>
  <si>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</si>
  <si>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</si>
  <si>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</si>
  <si>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</si>
  <si>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</si>
  <si>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</si>
  <si>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</si>
  <si>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</si>
  <si>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</si>
  <si>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</si>
  <si>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</si>
  <si>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</si>
  <si>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</si>
  <si>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</si>
  <si>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</si>
  <si>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</si>
  <si>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</si>
  <si>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</si>
  <si>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</si>
  <si>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</si>
  <si>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</si>
  <si>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</si>
  <si>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</si>
  <si>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</si>
  <si>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</si>
  <si>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</si>
  <si>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</si>
  <si>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</si>
  <si>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</si>
  <si>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</si>
  <si>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</si>
  <si>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</si>
  <si>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</si>
  <si>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</si>
  <si>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</si>
  <si>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</si>
  <si>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</si>
  <si>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</si>
  <si>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</si>
  <si>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</si>
  <si>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</si>
  <si>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</si>
  <si>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</si>
  <si>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</si>
  <si>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</si>
  <si>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</si>
  <si>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</si>
  <si>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</si>
  <si>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</si>
  <si>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</si>
  <si>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</si>
  <si>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</si>
  <si>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</si>
  <si>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</si>
  <si>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</si>
  <si>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</si>
  <si>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</si>
  <si>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</si>
  <si>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</si>
  <si>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</si>
  <si>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</si>
  <si>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</si>
  <si>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</si>
  <si>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</si>
  <si>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</si>
  <si>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</si>
  <si>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</si>
  <si>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</si>
  <si>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</si>
  <si>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</si>
  <si>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</si>
  <si>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</si>
  <si>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</si>
  <si>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</si>
  <si>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</si>
  <si>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</si>
  <si>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</si>
  <si>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</si>
  <si>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</si>
  <si>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</si>
  <si>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</si>
  <si>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</si>
  <si>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</si>
  <si>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</si>
  <si>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</si>
  <si>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</si>
  <si>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</si>
  <si>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</si>
  <si>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</si>
  <si>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</si>
  <si>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</si>
  <si>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</si>
  <si>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</si>
  <si>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</si>
  <si>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</si>
  <si>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</si>
  <si>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</si>
  <si>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</si>
  <si>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</si>
  <si>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</si>
  <si>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</si>
  <si>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</si>
  <si>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</si>
  <si>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</si>
  <si>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</si>
  <si>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</si>
  <si>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</si>
  <si>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</si>
  <si>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</si>
  <si>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</si>
  <si>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</si>
  <si>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</si>
  <si>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</si>
  <si>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</si>
  <si>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</si>
  <si>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</si>
  <si>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</si>
  <si>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</si>
  <si>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</si>
  <si>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</si>
  <si>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</si>
  <si>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</si>
  <si>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</si>
  <si>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</si>
  <si>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</si>
  <si>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</si>
  <si>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</si>
  <si>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</si>
  <si>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</si>
  <si>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</si>
  <si>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</si>
  <si>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</si>
  <si>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</si>
  <si>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</si>
  <si>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</si>
  <si>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</si>
  <si>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</si>
  <si>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</si>
  <si>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</si>
  <si>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</si>
  <si>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</si>
  <si>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</si>
  <si>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</si>
  <si>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</si>
  <si>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</si>
  <si>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</si>
  <si>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</si>
  <si>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</si>
  <si>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</si>
  <si>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</si>
  <si>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</si>
  <si>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</si>
  <si>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</si>
  <si>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</si>
  <si>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</si>
  <si>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</si>
  <si>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</si>
  <si>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</si>
  <si>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</si>
  <si>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</si>
  <si>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</si>
  <si>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</si>
  <si>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</si>
  <si>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</si>
  <si>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</si>
  <si>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</si>
  <si>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</si>
  <si>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</si>
  <si>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</si>
  <si>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</si>
  <si>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</si>
  <si>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</si>
  <si>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</si>
  <si>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</si>
  <si>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</si>
  <si>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</si>
  <si>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</si>
  <si>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</si>
  <si>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</si>
  <si>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</si>
  <si>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</si>
  <si>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</si>
  <si>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</si>
  <si>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</si>
  <si>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</si>
  <si>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</si>
  <si>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</si>
  <si>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</si>
  <si>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</si>
  <si>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</si>
  <si>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</si>
  <si>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</si>
  <si>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</si>
  <si>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</si>
  <si>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</si>
  <si>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</si>
  <si>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</si>
  <si>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</si>
  <si>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</si>
  <si>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</si>
  <si>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</si>
  <si>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</si>
  <si>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</si>
  <si>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</si>
  <si>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</si>
  <si>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</si>
  <si>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</si>
  <si>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</si>
  <si>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</si>
  <si>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</si>
  <si>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</si>
  <si>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</si>
  <si>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</si>
  <si>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</si>
  <si>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</si>
  <si>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</si>
  <si>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</si>
  <si>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</si>
  <si>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</si>
  <si>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</si>
  <si>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</si>
  <si>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</si>
  <si>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</si>
  <si>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</si>
  <si>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</si>
  <si>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</si>
  <si>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</si>
  <si>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</si>
  <si>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</si>
  <si>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</si>
  <si>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</si>
  <si>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</si>
  <si>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</si>
  <si>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</si>
  <si>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</si>
  <si>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</si>
  <si>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</si>
  <si>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</si>
  <si>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</si>
  <si>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</si>
  <si>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</si>
  <si>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</si>
  <si>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</si>
  <si>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</si>
  <si>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</si>
  <si>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</si>
  <si>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</si>
  <si>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</si>
  <si>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</si>
  <si>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</si>
  <si>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</si>
  <si>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</si>
  <si>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</si>
  <si>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</si>
  <si>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</si>
  <si>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</si>
  <si>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</si>
  <si>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</si>
  <si>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</si>
  <si>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</si>
  <si>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</si>
  <si>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</si>
  <si>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</si>
  <si>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</si>
  <si>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</si>
  <si>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</si>
  <si>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</si>
  <si>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</si>
  <si>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</si>
  <si>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</si>
  <si>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</si>
  <si>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</si>
  <si>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</si>
  <si>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</si>
  <si>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</si>
  <si>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</si>
  <si>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</si>
  <si>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</si>
  <si>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</si>
  <si>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</si>
  <si>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</si>
  <si>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</si>
  <si>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</si>
  <si>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</si>
  <si>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</si>
  <si>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</si>
  <si>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</si>
  <si>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</si>
  <si>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</si>
  <si>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</si>
  <si>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</si>
  <si>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</si>
  <si>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</si>
  <si>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</si>
  <si>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</si>
  <si>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</si>
  <si>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</si>
  <si>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</si>
  <si>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</si>
  <si>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</si>
  <si>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</si>
  <si>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</si>
  <si>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</si>
  <si>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</si>
  <si>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</si>
  <si>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</si>
  <si>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</si>
  <si>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</si>
  <si>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</si>
  <si>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</si>
  <si>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</si>
  <si>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</si>
  <si>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</si>
  <si>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</si>
  <si>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</si>
  <si>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</si>
  <si>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</si>
  <si>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</si>
  <si>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</si>
  <si>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</si>
  <si>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</si>
  <si>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</si>
  <si>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</si>
  <si>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</si>
  <si>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</si>
  <si>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</si>
  <si>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</si>
  <si>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</si>
  <si>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</si>
  <si>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</si>
  <si>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</si>
  <si>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</si>
  <si>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</si>
  <si>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</si>
  <si>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</si>
  <si>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</si>
  <si>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</si>
  <si>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</si>
  <si>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</si>
  <si>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</si>
  <si>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</si>
  <si>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</si>
  <si>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</si>
  <si>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</si>
  <si>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</si>
  <si>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</si>
  <si>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</si>
  <si>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</si>
  <si>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</si>
  <si>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</si>
  <si>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</si>
  <si>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</si>
  <si>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</si>
  <si>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</si>
  <si>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</si>
  <si>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</si>
  <si>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</si>
  <si>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</si>
  <si>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</si>
  <si>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</si>
  <si>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</si>
  <si>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</si>
  <si>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</si>
  <si>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</si>
  <si>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</si>
  <si>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</si>
  <si>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</si>
  <si>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</si>
  <si>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</si>
  <si>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</si>
  <si>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</si>
  <si>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</si>
  <si>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</si>
  <si>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</si>
  <si>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</si>
  <si>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</si>
  <si>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</si>
  <si>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</si>
  <si>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</si>
  <si>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</si>
  <si>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</si>
  <si>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</si>
  <si>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</si>
  <si>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</si>
  <si>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</si>
  <si>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</si>
  <si>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</si>
  <si>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</si>
  <si>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</si>
  <si>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</si>
  <si>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</si>
  <si>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</si>
  <si>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</si>
  <si>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</si>
  <si>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</si>
  <si>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</si>
  <si>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</si>
  <si>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</si>
  <si>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</si>
  <si>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</si>
  <si>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</si>
  <si>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</si>
  <si>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</si>
  <si>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</si>
  <si>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</si>
  <si>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</si>
  <si>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</si>
  <si>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</si>
  <si>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</si>
  <si>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</si>
  <si>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</si>
  <si>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</si>
  <si>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</si>
  <si>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</si>
  <si>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</si>
  <si>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</si>
  <si>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</si>
  <si>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</si>
  <si>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</si>
  <si>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</si>
  <si>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</si>
  <si>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</si>
  <si>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</si>
  <si>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</si>
  <si>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</si>
  <si>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</si>
  <si>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</si>
  <si>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</si>
  <si>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</si>
  <si>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</si>
  <si>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</si>
  <si>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</si>
  <si>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</si>
  <si>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</si>
  <si>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</si>
  <si>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</si>
  <si>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</si>
  <si>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</si>
  <si>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</si>
  <si>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</si>
  <si>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</si>
  <si>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</si>
  <si>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</si>
  <si>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</si>
  <si>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</si>
  <si>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</si>
  <si>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</si>
  <si>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</si>
  <si>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</si>
  <si>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</si>
  <si>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</si>
  <si>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</si>
  <si>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</si>
  <si>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</si>
  <si>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</si>
  <si>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</si>
  <si>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</si>
  <si>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</si>
  <si>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</si>
  <si>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</si>
  <si>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</si>
  <si>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</si>
  <si>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</si>
  <si>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</si>
  <si>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</si>
  <si>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</si>
  <si>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</si>
  <si>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</si>
  <si>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</si>
  <si>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</si>
  <si>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</si>
  <si>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</si>
  <si>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</si>
  <si>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</si>
  <si>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</si>
  <si>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</si>
  <si>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</si>
  <si>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</si>
  <si>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</si>
  <si>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</si>
  <si>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</si>
  <si>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</si>
  <si>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</si>
  <si>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</si>
  <si>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</si>
  <si>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</si>
  <si>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</si>
  <si>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</si>
  <si>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</si>
  <si>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</si>
  <si>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</si>
  <si>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</si>
  <si>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</si>
  <si>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</si>
  <si>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</si>
  <si>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</si>
  <si>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</si>
  <si>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</si>
  <si>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</si>
  <si>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</si>
  <si>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</si>
  <si>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</si>
  <si>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</si>
  <si>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</si>
  <si>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</si>
  <si>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</si>
  <si>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</si>
  <si>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</si>
  <si>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</si>
  <si>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</si>
  <si>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</si>
  <si>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</si>
  <si>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</si>
  <si>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</si>
  <si>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</si>
  <si>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</si>
  <si>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</si>
  <si>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</si>
  <si>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</si>
  <si>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</si>
  <si>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</si>
  <si>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</si>
  <si>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</si>
  <si>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</si>
  <si>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</si>
  <si>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</si>
  <si>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</si>
  <si>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</si>
  <si>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</si>
  <si>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</si>
  <si>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</si>
  <si>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</si>
  <si>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</si>
  <si>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</si>
  <si>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</si>
  <si>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</si>
  <si>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</si>
  <si>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</si>
  <si>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</si>
  <si>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</si>
  <si>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</si>
  <si>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</si>
  <si>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</si>
  <si>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</si>
  <si>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</si>
  <si>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</si>
  <si>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</si>
  <si>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</si>
  <si>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</si>
  <si>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</si>
  <si>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</si>
  <si>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</si>
  <si>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</si>
  <si>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</si>
  <si>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</si>
  <si>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</si>
  <si>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</si>
  <si>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</si>
  <si>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</si>
  <si>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</si>
  <si>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</si>
  <si>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</si>
  <si>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</si>
  <si>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</si>
  <si>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</si>
  <si>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</si>
  <si>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</si>
  <si>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</si>
  <si>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</si>
  <si>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</si>
  <si>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</si>
  <si>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</si>
  <si>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</si>
  <si>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</si>
  <si>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</si>
  <si>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</si>
  <si>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</si>
  <si>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</si>
  <si>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</si>
  <si>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</si>
  <si>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</si>
  <si>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</si>
  <si>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</si>
  <si>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</si>
  <si>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</si>
  <si>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</si>
  <si>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</si>
  <si>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</si>
  <si>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</si>
  <si>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</si>
  <si>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</si>
  <si>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</si>
  <si>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</si>
  <si>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</si>
  <si>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</si>
  <si>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</si>
  <si>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</si>
  <si>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</si>
  <si>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</si>
  <si>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</si>
  <si>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</si>
  <si>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</si>
  <si>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</si>
  <si>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</si>
  <si>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</si>
  <si>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</si>
  <si>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</si>
  <si>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</si>
  <si>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</si>
  <si>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</si>
  <si>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</si>
  <si>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</si>
  <si>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</si>
  <si>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</si>
  <si>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</si>
  <si>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</si>
  <si>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</si>
  <si>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</si>
  <si>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</si>
  <si>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</si>
  <si>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</si>
  <si>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</si>
  <si>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</si>
  <si>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</si>
  <si>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</si>
  <si>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</si>
  <si>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</si>
  <si>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</si>
  <si>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</si>
  <si>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</si>
  <si>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</si>
  <si>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</si>
  <si>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</si>
  <si>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</si>
  <si>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</si>
  <si>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</si>
  <si>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</si>
  <si>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</si>
  <si>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</si>
  <si>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</si>
  <si>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</si>
  <si>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</si>
  <si>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</si>
  <si>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</si>
  <si>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</si>
  <si>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</si>
  <si>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</si>
  <si>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</si>
  <si>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</si>
  <si>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</si>
  <si>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</si>
  <si>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</si>
  <si>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</si>
  <si>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</si>
  <si>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</si>
  <si>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</si>
  <si>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</si>
  <si>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</si>
  <si>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</si>
  <si>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</si>
  <si>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</si>
  <si>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</si>
  <si>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</si>
  <si>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</si>
  <si>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</si>
  <si>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</si>
  <si>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</si>
  <si>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</si>
  <si>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</si>
  <si>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</si>
  <si>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</si>
  <si>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</si>
  <si>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</si>
  <si>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</si>
  <si>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</si>
  <si>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</si>
  <si>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</si>
  <si>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</si>
  <si>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</si>
  <si>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</si>
  <si>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</si>
  <si>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</si>
  <si>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</si>
  <si>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</si>
  <si>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</si>
  <si>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</si>
  <si>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</si>
  <si>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</si>
  <si>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</si>
  <si>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</si>
  <si>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</si>
  <si>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</si>
  <si>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</si>
  <si>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</si>
  <si>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</si>
  <si>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</si>
  <si>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</si>
  <si>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</si>
  <si>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</si>
  <si>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</si>
  <si>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</si>
  <si>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</si>
  <si>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</si>
  <si>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</si>
  <si>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</si>
  <si>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</si>
  <si>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</si>
  <si>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</si>
  <si>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</si>
  <si>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</si>
  <si>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</si>
  <si>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</si>
  <si>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</si>
  <si>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</si>
  <si>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</si>
  <si>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</si>
  <si>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</si>
  <si>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</si>
  <si>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</si>
  <si>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</si>
  <si>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</si>
  <si>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</si>
  <si>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</si>
  <si>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</si>
  <si>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</si>
  <si>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</si>
  <si>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</si>
  <si>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</si>
  <si>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</si>
  <si>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</si>
  <si>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</si>
  <si>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</si>
  <si>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</si>
  <si>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</si>
  <si>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</si>
  <si>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</si>
  <si>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</si>
  <si>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</si>
  <si>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</si>
  <si>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</si>
  <si>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</si>
  <si>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</si>
  <si>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</si>
  <si>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</si>
  <si>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</si>
  <si>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</si>
  <si>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</si>
  <si>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</si>
  <si>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</si>
  <si>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</si>
  <si>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</si>
  <si>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</si>
  <si>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</si>
  <si>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</si>
  <si>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</si>
  <si>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</si>
  <si>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</si>
  <si>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</si>
  <si>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</si>
  <si>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</si>
  <si>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</si>
  <si>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</si>
  <si>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</si>
  <si>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</si>
  <si>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</si>
  <si>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</si>
  <si>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</si>
  <si>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</si>
  <si>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</si>
  <si>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</si>
  <si>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</si>
  <si>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</si>
  <si>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</si>
  <si>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</si>
  <si>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</si>
  <si>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</si>
  <si>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</si>
  <si>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</si>
  <si>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</si>
  <si>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</si>
  <si>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</si>
  <si>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</si>
  <si>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</si>
  <si>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</si>
  <si>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</si>
  <si>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</si>
  <si>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</si>
  <si>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</si>
  <si>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</si>
  <si>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</si>
  <si>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</si>
  <si>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</si>
  <si>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</si>
  <si>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</si>
  <si>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</si>
  <si>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</si>
  <si>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</si>
  <si>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</si>
  <si>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</si>
  <si>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</si>
  <si>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</si>
  <si>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</si>
  <si>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</si>
  <si>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</si>
  <si>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</si>
  <si>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</si>
  <si>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</si>
  <si>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</si>
  <si>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</si>
  <si>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</si>
  <si>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</si>
  <si>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</si>
  <si>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</si>
  <si>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</si>
  <si>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</si>
  <si>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</si>
  <si>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</si>
  <si>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</si>
  <si>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</si>
  <si>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</si>
  <si>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</si>
  <si>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</si>
  <si>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</si>
  <si>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</si>
  <si>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</si>
  <si>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</si>
  <si>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</si>
  <si>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</si>
  <si>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</si>
  <si>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</si>
  <si>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</si>
  <si>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</si>
  <si>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</si>
  <si>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</si>
  <si>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</si>
  <si>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</si>
  <si>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</si>
  <si>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</si>
  <si>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</si>
  <si>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</si>
  <si>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</si>
  <si>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</si>
  <si>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</si>
  <si>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</si>
  <si>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</si>
  <si>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</si>
  <si>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</si>
  <si>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</si>
  <si>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</si>
  <si>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</si>
  <si>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</si>
  <si>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</si>
  <si>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</si>
  <si>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</si>
  <si>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</si>
  <si>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</si>
  <si>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</si>
  <si>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</si>
  <si>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</si>
  <si>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</si>
  <si>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</si>
  <si>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</si>
  <si>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</si>
  <si>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</si>
  <si>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</si>
  <si>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</si>
  <si>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</si>
  <si>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</si>
  <si>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</si>
  <si>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</si>
  <si>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</si>
  <si>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</si>
  <si>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</si>
  <si>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</si>
  <si>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</si>
  <si>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</si>
  <si>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</si>
  <si>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</si>
  <si>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</si>
  <si>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</si>
  <si>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</si>
  <si>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</si>
  <si>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</si>
  <si>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</si>
  <si>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</si>
  <si>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</si>
  <si>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</si>
  <si>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</si>
  <si>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</si>
  <si>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</si>
  <si>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</si>
  <si>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</si>
  <si>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</si>
  <si>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</si>
  <si>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</si>
  <si>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</si>
  <si>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</si>
  <si>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</si>
  <si>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</si>
  <si>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</si>
  <si>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</si>
  <si>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</si>
  <si>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</si>
  <si>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</si>
  <si>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</si>
  <si>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</si>
  <si>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</si>
  <si>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</si>
  <si>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</si>
  <si>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</si>
  <si>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</si>
  <si>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</si>
  <si>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</si>
  <si>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</si>
  <si>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</si>
  <si>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</si>
  <si>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</si>
  <si>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</si>
  <si>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</si>
  <si>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</si>
  <si>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</si>
  <si>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</si>
  <si>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</si>
  <si>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</si>
  <si>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</si>
  <si>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</si>
  <si>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</si>
  <si>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</si>
  <si>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</si>
  <si>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</si>
  <si>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</si>
  <si>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</si>
  <si>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</si>
  <si>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</si>
  <si>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</si>
  <si>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</si>
  <si>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</si>
  <si>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</si>
  <si>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</si>
  <si>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</si>
  <si>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</si>
  <si>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</si>
  <si>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</si>
  <si>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</si>
  <si>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</si>
  <si>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</si>
  <si>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</si>
  <si>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</si>
  <si>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</si>
  <si>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</si>
  <si>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</si>
  <si>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</si>
  <si>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</si>
  <si>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</si>
  <si>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</si>
  <si>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</si>
  <si>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</si>
  <si>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</si>
  <si>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</si>
  <si>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</si>
  <si>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</si>
  <si>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</si>
  <si>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</si>
  <si>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</si>
  <si>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</si>
  <si>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</si>
  <si>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</si>
  <si>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</si>
  <si>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</si>
  <si>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</si>
  <si>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</si>
  <si>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</si>
  <si>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</si>
  <si>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</si>
  <si>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</si>
  <si>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</si>
  <si>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</si>
  <si>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</si>
  <si>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</si>
  <si>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</si>
  <si>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</si>
  <si>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</si>
  <si>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</si>
  <si>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</si>
  <si>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</si>
  <si>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</si>
  <si>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</si>
  <si>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</si>
  <si>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</si>
  <si>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</si>
  <si>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</si>
  <si>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</si>
  <si>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</si>
  <si>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</si>
  <si>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</si>
  <si>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</si>
  <si>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</si>
  <si>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</si>
  <si>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</si>
  <si>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</si>
  <si>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</si>
  <si>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</si>
  <si>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</si>
  <si>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</si>
  <si>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</si>
  <si>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</si>
  <si>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</si>
  <si>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</si>
  <si>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</si>
  <si>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</si>
  <si>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</si>
  <si>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</si>
  <si>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</si>
  <si>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</si>
  <si>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</si>
  <si>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</si>
  <si>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</si>
  <si>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</si>
  <si>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</si>
  <si>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</si>
  <si>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</si>
  <si>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</si>
  <si>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</si>
  <si>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</si>
  <si>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</si>
  <si>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</si>
  <si>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</si>
  <si>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</si>
  <si>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</si>
  <si>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</si>
  <si>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</si>
  <si>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</si>
  <si>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</si>
  <si>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</si>
  <si>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</si>
  <si>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</si>
  <si>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</si>
  <si>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</si>
  <si>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</si>
  <si>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</si>
  <si>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</si>
  <si>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</si>
  <si>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</si>
  <si>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</si>
  <si>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</si>
  <si>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</si>
  <si>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</si>
  <si>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</si>
  <si>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</si>
  <si>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</si>
  <si>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</si>
  <si>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</si>
  <si>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</si>
  <si>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</si>
  <si>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</si>
  <si>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</si>
  <si>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</si>
  <si>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</si>
  <si>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</si>
  <si>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</si>
  <si>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</si>
  <si>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</si>
  <si>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</si>
  <si>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</si>
  <si>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</si>
  <si>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</si>
  <si>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</si>
  <si>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</si>
  <si>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</si>
  <si>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</si>
  <si>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</si>
  <si>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</si>
  <si>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</si>
  <si>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</si>
  <si>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</si>
  <si>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</si>
  <si>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</si>
  <si>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</si>
  <si>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</si>
  <si>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</si>
  <si>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</si>
  <si>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</si>
  <si>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</si>
  <si>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</si>
  <si>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</si>
  <si>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</si>
  <si>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</si>
  <si>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</si>
  <si>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</si>
  <si>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</si>
  <si>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</si>
  <si>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</si>
  <si>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</si>
  <si>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</si>
  <si>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</si>
  <si>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</si>
  <si>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</si>
  <si>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</si>
  <si>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</si>
  <si>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</si>
  <si>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</si>
  <si>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</si>
  <si>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</si>
  <si>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</si>
  <si>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</si>
  <si>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</si>
  <si>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</si>
  <si>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</si>
  <si>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</si>
  <si>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</si>
  <si>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</si>
  <si>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</si>
  <si>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</si>
  <si>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</si>
  <si>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</si>
  <si>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</si>
  <si>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</si>
  <si>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</si>
  <si>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</si>
  <si>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</si>
  <si>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</si>
  <si>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</si>
  <si>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</si>
  <si>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</si>
  <si>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</si>
  <si>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</si>
  <si>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</si>
  <si>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</si>
  <si>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</si>
  <si>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</si>
  <si>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</si>
  <si>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</si>
  <si>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</si>
  <si>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</si>
  <si>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</si>
  <si>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</si>
  <si>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</si>
  <si>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</si>
  <si>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</si>
  <si>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</si>
  <si>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</si>
  <si>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</si>
  <si>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</si>
  <si>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</si>
  <si>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</si>
  <si>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</si>
  <si>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</si>
  <si>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</si>
  <si>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</si>
  <si>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</si>
  <si>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</si>
  <si>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</si>
  <si>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</si>
  <si>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</si>
  <si>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</si>
  <si>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</si>
  <si>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</si>
  <si>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</si>
  <si>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</si>
  <si>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</si>
  <si>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</si>
  <si>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</si>
  <si>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</si>
  <si>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</si>
  <si>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</si>
  <si>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</si>
  <si>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</si>
  <si>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</si>
  <si>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</si>
  <si>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</si>
  <si>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</si>
  <si>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</si>
  <si>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</si>
  <si>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</si>
  <si>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</si>
  <si>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</si>
  <si>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</si>
  <si>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</si>
  <si>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</si>
  <si>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</si>
  <si>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</si>
  <si>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</si>
  <si>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</si>
  <si>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</si>
  <si>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</si>
  <si>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</si>
  <si>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</si>
  <si>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</si>
  <si>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</si>
  <si>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</si>
  <si>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</si>
  <si>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</si>
  <si>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</si>
  <si>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</si>
  <si>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</si>
  <si>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</si>
  <si>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</si>
  <si>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</si>
  <si>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</si>
  <si>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</si>
  <si>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</si>
  <si>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</si>
  <si>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</si>
  <si>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</si>
  <si>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</si>
  <si>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</si>
  <si>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</si>
  <si>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</si>
  <si>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</si>
  <si>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</si>
  <si>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</si>
  <si>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</si>
  <si>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</si>
  <si>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</si>
  <si>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</si>
  <si>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</si>
  <si>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</si>
  <si>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</si>
  <si>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</si>
  <si>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</si>
  <si>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</si>
  <si>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</si>
  <si>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</si>
  <si>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</si>
  <si>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</si>
  <si>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</si>
  <si>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</si>
  <si>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</si>
  <si>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</si>
  <si>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</si>
  <si>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</si>
  <si>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</si>
  <si>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</si>
  <si>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</si>
  <si>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</si>
  <si>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</si>
  <si>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</si>
  <si>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</si>
  <si>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</si>
  <si>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</si>
  <si>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</si>
  <si>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</si>
  <si>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</si>
  <si>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</si>
  <si>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</si>
  <si>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</si>
  <si>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</si>
  <si>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</si>
  <si>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</si>
  <si>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</si>
  <si>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</si>
  <si>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</si>
  <si>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</si>
  <si>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</si>
  <si>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</si>
  <si>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</si>
  <si>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</si>
  <si>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</si>
  <si>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</si>
  <si>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</si>
  <si>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</si>
  <si>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</si>
  <si>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</si>
  <si>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</si>
  <si>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</si>
  <si>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</si>
  <si>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</si>
  <si>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</si>
  <si>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</si>
  <si>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</si>
  <si>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</si>
  <si>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</si>
  <si>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</si>
  <si>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</si>
  <si>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</si>
  <si>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</si>
  <si>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</si>
  <si>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</si>
  <si>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</si>
  <si>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</si>
  <si>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</si>
  <si>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</si>
  <si>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</si>
  <si>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</si>
  <si>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</si>
  <si>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</si>
  <si>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</si>
  <si>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</si>
  <si>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</si>
  <si>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</si>
  <si>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</si>
  <si>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</si>
  <si>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</si>
  <si>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</si>
  <si>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</si>
  <si>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</si>
  <si>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</si>
  <si>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</si>
  <si>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</si>
  <si>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</si>
  <si>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</si>
  <si>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</si>
  <si>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</si>
  <si>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</si>
  <si>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</si>
  <si>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</si>
  <si>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</si>
  <si>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</si>
  <si>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</si>
  <si>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</si>
  <si>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</si>
  <si>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</si>
  <si>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</si>
  <si>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</si>
  <si>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</si>
  <si>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</si>
  <si>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</si>
  <si>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</si>
  <si>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</si>
  <si>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</si>
  <si>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</si>
  <si>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</si>
  <si>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</si>
  <si>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</si>
  <si>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</si>
  <si>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</si>
  <si>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</si>
  <si>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</si>
  <si>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</si>
  <si>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</si>
  <si>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</si>
  <si>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</si>
  <si>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</si>
  <si>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</si>
  <si>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</si>
  <si>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</si>
  <si>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</si>
  <si>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</si>
  <si>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</si>
  <si>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</si>
  <si>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</si>
  <si>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</si>
  <si>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</si>
  <si>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</si>
  <si>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</si>
  <si>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</si>
  <si>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</si>
  <si>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</si>
  <si>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</si>
  <si>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</si>
  <si>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</si>
  <si>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</si>
  <si>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</si>
  <si>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</si>
  <si>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</si>
  <si>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</si>
  <si>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</si>
  <si>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</si>
  <si>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</si>
  <si>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</si>
  <si>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</si>
  <si>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</si>
  <si>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</si>
  <si>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</si>
  <si>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</si>
  <si>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</si>
  <si>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</si>
  <si>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</si>
  <si>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</si>
  <si>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</si>
  <si>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</si>
  <si>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</si>
  <si>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</si>
  <si>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</si>
  <si>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</si>
  <si>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</si>
  <si>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</si>
  <si>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</si>
  <si>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</si>
  <si>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</si>
  <si>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</si>
  <si>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</si>
  <si>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</si>
  <si>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</si>
  <si>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</si>
  <si>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</si>
  <si>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</si>
  <si>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</si>
  <si>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</si>
  <si>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</si>
  <si>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</si>
  <si>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</si>
  <si>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</si>
  <si>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</si>
  <si>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</si>
  <si>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</si>
  <si>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</si>
  <si>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</si>
  <si>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</si>
  <si>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</si>
  <si>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</si>
  <si>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</si>
  <si>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</si>
  <si>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</si>
  <si>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</si>
  <si>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</si>
  <si>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</si>
  <si>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</si>
  <si>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</si>
  <si>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</si>
  <si>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</si>
  <si>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</si>
  <si>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</si>
  <si>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</si>
  <si>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</si>
  <si>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</si>
  <si>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</si>
  <si>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</si>
  <si>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</si>
  <si>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</si>
  <si>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</si>
  <si>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</si>
  <si>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</si>
  <si>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</si>
  <si>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</si>
  <si>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</si>
  <si>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</si>
  <si>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</si>
  <si>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</si>
  <si>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</si>
  <si>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</si>
  <si>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</si>
  <si>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</si>
  <si>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</si>
  <si>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</si>
  <si>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</si>
  <si>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</si>
  <si>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</si>
  <si>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</si>
  <si>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</si>
  <si>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</si>
  <si>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</si>
  <si>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</si>
  <si>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</si>
  <si>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</si>
  <si>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</si>
  <si>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</si>
  <si>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</si>
  <si>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</si>
  <si>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</si>
  <si>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</si>
  <si>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</si>
  <si>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</si>
  <si>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</si>
  <si>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</si>
  <si>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</si>
  <si>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</si>
  <si>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</si>
  <si>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</si>
  <si>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</si>
  <si>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</si>
  <si>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</si>
  <si>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</si>
  <si>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</si>
  <si>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</si>
  <si>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</si>
  <si>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</si>
  <si>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</si>
  <si>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</si>
  <si>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</si>
  <si>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</si>
  <si>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</si>
  <si>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</si>
  <si>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</si>
  <si>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</si>
  <si>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</si>
  <si>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</si>
  <si>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</si>
  <si>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</si>
  <si>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</si>
  <si>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</si>
  <si>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</si>
  <si>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</si>
  <si>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</si>
  <si>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</si>
  <si>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</si>
  <si>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</si>
  <si>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</si>
  <si>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</si>
  <si>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</si>
  <si>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</si>
  <si>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</si>
  <si>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</si>
  <si>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</si>
  <si>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</si>
  <si>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</si>
  <si>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</si>
  <si>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</si>
  <si>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</si>
  <si>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</si>
  <si>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</si>
  <si>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</si>
  <si>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</si>
  <si>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</si>
  <si>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</si>
  <si>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</si>
  <si>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</si>
  <si>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</si>
  <si>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</si>
  <si>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</si>
  <si>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</si>
  <si>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</si>
  <si>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</si>
  <si>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</si>
  <si>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</si>
  <si>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</si>
  <si>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</si>
  <si>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</si>
  <si>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</si>
  <si>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</si>
  <si>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</si>
  <si>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</si>
  <si>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</si>
  <si>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</si>
  <si>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</si>
  <si>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</si>
  <si>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</si>
  <si>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</si>
  <si>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</si>
  <si>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</si>
  <si>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</si>
  <si>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</si>
  <si>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</si>
  <si>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</si>
  <si>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</si>
  <si>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</si>
  <si>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</si>
  <si>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</si>
  <si>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</si>
  <si>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</si>
  <si>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</si>
  <si>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</si>
  <si>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</si>
  <si>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</si>
  <si>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</si>
  <si>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</si>
  <si>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</si>
  <si>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</si>
  <si>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</si>
  <si>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</si>
  <si>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</si>
  <si>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</si>
  <si>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</si>
  <si>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</si>
  <si>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</si>
  <si>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</si>
  <si>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</si>
  <si>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</si>
  <si>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</si>
  <si>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</si>
  <si>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</si>
  <si>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</si>
  <si>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</si>
  <si>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</si>
  <si>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</si>
  <si>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</si>
  <si>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</si>
  <si>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</si>
  <si>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</si>
  <si>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</si>
  <si>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</si>
  <si>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</si>
  <si>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</si>
  <si>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</si>
  <si>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</si>
  <si>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</si>
  <si>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</si>
  <si>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</si>
  <si>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</si>
  <si>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</si>
  <si>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</si>
  <si>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</si>
  <si>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</si>
  <si>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</si>
  <si>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</si>
  <si>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</si>
  <si>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</si>
  <si>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</si>
  <si>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</si>
  <si>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</si>
  <si>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</si>
  <si>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</si>
  <si>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</si>
  <si>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</si>
  <si>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</si>
  <si>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</si>
  <si>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</si>
  <si>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</si>
  <si>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</si>
  <si>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</si>
  <si>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</si>
  <si>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</si>
  <si>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</si>
  <si>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</si>
  <si>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</si>
  <si>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</si>
  <si>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</si>
  <si>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</si>
  <si>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</si>
  <si>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</si>
  <si>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</si>
  <si>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</si>
  <si>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</si>
  <si>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</si>
  <si>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</si>
  <si>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</si>
  <si>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</si>
  <si>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</si>
  <si>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</si>
  <si>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</si>
  <si>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</si>
  <si>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</si>
  <si>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</si>
  <si>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</si>
  <si>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</si>
  <si>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</si>
  <si>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</si>
  <si>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</si>
  <si>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</si>
  <si>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</si>
  <si>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</si>
  <si>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</si>
  <si>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</si>
  <si>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</si>
  <si>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</si>
  <si>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</si>
  <si>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</si>
  <si>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</si>
  <si>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</si>
  <si>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</si>
  <si>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</si>
  <si>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</si>
  <si>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</si>
  <si>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</si>
  <si>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</si>
  <si>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</si>
  <si>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</si>
  <si>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</si>
  <si>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</si>
  <si>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</si>
  <si>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</si>
  <si>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</si>
  <si>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</si>
  <si>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</si>
  <si>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</si>
  <si>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</si>
  <si>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</si>
  <si>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</si>
  <si>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</si>
  <si>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</si>
  <si>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</si>
  <si>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</si>
  <si>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</si>
  <si>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</si>
  <si>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</si>
  <si>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</si>
  <si>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</si>
  <si>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</si>
  <si>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</si>
  <si>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</si>
  <si>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</si>
  <si>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</si>
  <si>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</si>
  <si>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</si>
  <si>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</si>
  <si>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</si>
  <si>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</si>
  <si>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</si>
  <si>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</si>
  <si>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</si>
  <si>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</si>
  <si>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</si>
  <si>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</si>
  <si>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</si>
  <si>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</si>
  <si>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</si>
  <si>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</si>
  <si>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</si>
  <si>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</si>
  <si>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</si>
  <si>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</si>
  <si>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</si>
  <si>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</si>
  <si>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</si>
  <si>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</si>
  <si>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</si>
  <si>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</si>
  <si>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</si>
  <si>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</si>
  <si>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</si>
  <si>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</si>
  <si>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</si>
  <si>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</si>
  <si>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</si>
  <si>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</si>
  <si>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</si>
  <si>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</si>
  <si>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</si>
  <si>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</si>
  <si>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</si>
  <si>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</si>
  <si>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</si>
  <si>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</si>
  <si>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</si>
  <si>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</si>
  <si>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</si>
  <si>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</si>
  <si>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</si>
  <si>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</si>
  <si>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</si>
  <si>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</si>
  <si>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</si>
  <si>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</si>
  <si>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</si>
  <si>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</si>
  <si>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</si>
  <si>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</si>
  <si>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</si>
  <si>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</si>
  <si>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</si>
  <si>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</si>
  <si>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</si>
  <si>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</si>
  <si>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</si>
  <si>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</si>
  <si>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</si>
  <si>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</si>
  <si>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</si>
  <si>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</si>
  <si>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</si>
  <si>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</si>
  <si>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</si>
  <si>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</si>
  <si>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</si>
  <si>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</si>
  <si>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</si>
  <si>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</si>
  <si>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</si>
  <si>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</si>
  <si>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</si>
  <si>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</si>
  <si>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</si>
  <si>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</si>
  <si>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</si>
  <si>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</si>
  <si>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</si>
  <si>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</si>
  <si>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</si>
  <si>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</si>
  <si>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</si>
  <si>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</si>
  <si>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</si>
  <si>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</si>
  <si>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</si>
  <si>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</si>
  <si>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</si>
  <si>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</si>
  <si>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</si>
  <si>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</si>
  <si>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</si>
  <si>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</si>
  <si>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</si>
  <si>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</si>
  <si>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</si>
  <si>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</si>
  <si>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</si>
  <si>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</si>
  <si>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</si>
  <si>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</si>
  <si>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</si>
  <si>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</si>
  <si>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</si>
  <si>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</si>
  <si>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</si>
  <si>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</si>
  <si>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</si>
  <si>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</si>
  <si>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</si>
  <si>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</si>
  <si>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</si>
  <si>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</si>
  <si>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</si>
  <si>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</si>
  <si>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</si>
  <si>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</si>
  <si>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</si>
  <si>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</si>
  <si>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</si>
  <si>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</si>
  <si>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</si>
  <si>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</si>
  <si>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</si>
  <si>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</si>
  <si>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</si>
  <si>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</si>
  <si>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</si>
  <si>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</si>
  <si>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</si>
  <si>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</si>
  <si>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</si>
  <si>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</si>
  <si>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</si>
  <si>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</si>
  <si>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</si>
  <si>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</si>
  <si>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</si>
  <si>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</si>
  <si>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</si>
  <si>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</si>
  <si>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</si>
  <si>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</si>
  <si>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</si>
  <si>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</si>
  <si>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</si>
  <si>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</si>
  <si>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</si>
  <si>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</si>
  <si>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</si>
  <si>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</si>
  <si>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</si>
  <si>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</si>
  <si>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</si>
  <si>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</si>
  <si>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</si>
  <si>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</si>
  <si>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</si>
  <si>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</si>
  <si>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</si>
  <si>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</si>
  <si>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</si>
  <si>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</si>
  <si>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</si>
  <si>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</si>
  <si>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</si>
  <si>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</si>
  <si>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</si>
  <si>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</si>
  <si>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</si>
  <si>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</si>
  <si>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</si>
  <si>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</si>
  <si>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</si>
  <si>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</si>
  <si>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</si>
  <si>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</si>
  <si>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</si>
  <si>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</si>
  <si>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</si>
  <si>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</si>
  <si>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</si>
  <si>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</si>
  <si>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</si>
  <si>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</si>
  <si>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</si>
  <si>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</si>
  <si>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</si>
  <si>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</si>
  <si>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</si>
  <si>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</si>
  <si>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</si>
  <si>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</si>
  <si>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</si>
  <si>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</si>
  <si>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</si>
  <si>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</si>
  <si>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</si>
  <si>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</si>
  <si>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</si>
  <si>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</si>
  <si>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</si>
  <si>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</si>
  <si>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</si>
  <si>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</si>
  <si>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</si>
  <si>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</si>
  <si>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</si>
  <si>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</si>
  <si>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</si>
  <si>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</si>
  <si>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</si>
  <si>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</si>
  <si>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</si>
  <si>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</si>
  <si>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</si>
  <si>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</si>
  <si>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</si>
  <si>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</si>
  <si>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</si>
  <si>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</si>
  <si>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</si>
  <si>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</si>
  <si>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</si>
  <si>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</si>
  <si>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</si>
  <si>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</si>
  <si>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</si>
  <si>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</si>
  <si>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</si>
  <si>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</si>
  <si>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</si>
  <si>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</si>
  <si>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</si>
  <si>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</si>
  <si>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</si>
  <si>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</si>
  <si>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</si>
  <si>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</si>
  <si>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</si>
  <si>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</si>
  <si>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</si>
  <si>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</si>
  <si>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</si>
  <si>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</si>
  <si>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</si>
  <si>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</si>
  <si>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</si>
  <si>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</si>
  <si>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</si>
  <si>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</si>
  <si>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</si>
  <si>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</si>
  <si>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</si>
  <si>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</si>
  <si>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</si>
  <si>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</si>
  <si>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</si>
  <si>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</si>
  <si>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</si>
  <si>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</si>
  <si>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</si>
  <si>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</si>
  <si>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</si>
  <si>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</si>
  <si>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</si>
  <si>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</si>
  <si>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</si>
  <si>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</si>
  <si>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</si>
  <si>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</si>
  <si>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</si>
  <si>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</si>
  <si>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</si>
  <si>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</si>
  <si>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</si>
  <si>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</si>
  <si>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</si>
  <si>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</si>
  <si>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</si>
  <si>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</si>
  <si>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</si>
  <si>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</si>
  <si>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</si>
  <si>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</si>
  <si>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</si>
  <si>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</si>
  <si>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</si>
  <si>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</si>
  <si>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</si>
  <si>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</si>
  <si>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</si>
  <si>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</si>
  <si>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</si>
  <si>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</si>
  <si>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</si>
  <si>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</si>
  <si>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</si>
  <si>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</si>
  <si>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</si>
  <si>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</si>
  <si>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</si>
  <si>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</si>
  <si>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</si>
  <si>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</si>
  <si>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</si>
  <si>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</si>
  <si>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</si>
  <si>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</si>
  <si>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</si>
  <si>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</si>
  <si>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</si>
  <si>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</si>
  <si>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</si>
  <si>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</si>
  <si>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</si>
  <si>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</si>
  <si>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</si>
  <si>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</si>
  <si>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</si>
  <si>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</si>
  <si>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</si>
  <si>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</si>
  <si>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</si>
  <si>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</si>
  <si>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</si>
  <si>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</si>
  <si>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</si>
  <si>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</si>
  <si>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</si>
  <si>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</si>
  <si>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</si>
  <si>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</si>
  <si>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</si>
  <si>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</si>
  <si>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</si>
  <si>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</si>
  <si>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</si>
  <si>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</si>
  <si>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</si>
  <si>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</si>
  <si>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</si>
  <si>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</si>
  <si>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</si>
  <si>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</si>
  <si>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</si>
  <si>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</si>
  <si>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</si>
  <si>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</si>
  <si>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</si>
  <si>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</si>
  <si>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</si>
  <si>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</si>
  <si>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</si>
  <si>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</si>
  <si>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</si>
  <si>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</si>
  <si>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</si>
  <si>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</si>
  <si>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</si>
  <si>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</si>
  <si>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</si>
  <si>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</si>
  <si>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</si>
  <si>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</si>
  <si>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</si>
  <si>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</si>
  <si>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</si>
  <si>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</si>
  <si>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</si>
  <si>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</si>
  <si>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</si>
  <si>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</si>
  <si>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</si>
  <si>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</si>
  <si>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</si>
  <si>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</si>
  <si>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</si>
  <si>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</si>
  <si>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</si>
  <si>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</si>
  <si>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</si>
  <si>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</si>
  <si>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</si>
  <si>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</si>
  <si>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</si>
  <si>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</si>
  <si>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</si>
  <si>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</si>
  <si>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</si>
  <si>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</si>
  <si>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</si>
  <si>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</si>
  <si>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</si>
  <si>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</si>
  <si>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</si>
  <si>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</si>
  <si>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</si>
  <si>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</si>
  <si>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</si>
  <si>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</si>
  <si>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</si>
  <si>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</si>
  <si>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</si>
  <si>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</si>
  <si>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</si>
  <si>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</si>
  <si>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</si>
  <si>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</si>
  <si>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</si>
  <si>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</si>
  <si>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</si>
  <si>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</si>
  <si>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</si>
  <si>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</si>
  <si>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</si>
  <si>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</si>
  <si>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</si>
  <si>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</si>
  <si>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</si>
  <si>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</si>
  <si>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</si>
  <si>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</si>
  <si>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</si>
  <si>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</si>
  <si>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</si>
  <si>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</si>
  <si>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</si>
  <si>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</si>
  <si>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</si>
  <si>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</si>
  <si>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</si>
  <si>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</si>
  <si>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</si>
  <si>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</si>
  <si>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</si>
  <si>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</si>
  <si>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</si>
  <si>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</si>
  <si>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</si>
  <si>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</si>
  <si>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</si>
  <si>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</si>
  <si>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</si>
  <si>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</si>
  <si>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</si>
  <si>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</si>
  <si>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</si>
  <si>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</si>
  <si>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</si>
  <si>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</si>
  <si>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</si>
  <si>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</si>
  <si>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</si>
  <si>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</si>
  <si>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</si>
  <si>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</si>
  <si>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</si>
  <si>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</si>
  <si>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</si>
  <si>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</si>
  <si>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</si>
  <si>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</si>
  <si>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</si>
  <si>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</si>
  <si>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</si>
  <si>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</si>
  <si>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</si>
  <si>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</si>
  <si>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</si>
  <si>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</si>
  <si>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</si>
  <si>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</si>
  <si>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</si>
  <si>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</si>
  <si>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</si>
  <si>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</si>
  <si>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</si>
  <si>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</si>
  <si>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</si>
  <si>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</si>
  <si>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</si>
  <si>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</si>
  <si>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</si>
  <si>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</si>
  <si>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</si>
  <si>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</si>
  <si>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</si>
  <si>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</si>
  <si>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</si>
  <si>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</si>
  <si>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</si>
  <si>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</si>
  <si>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</si>
  <si>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</si>
  <si>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</si>
  <si>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</si>
  <si>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</si>
  <si>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</si>
  <si>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</si>
  <si>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</si>
  <si>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</si>
  <si>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</si>
  <si>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</si>
  <si>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</si>
  <si>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</si>
  <si>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</si>
  <si>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</si>
  <si>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</si>
  <si>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</si>
  <si>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</si>
  <si>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</si>
  <si>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</si>
  <si>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</si>
  <si>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</si>
  <si>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</si>
  <si>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</si>
  <si>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</si>
  <si>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</si>
  <si>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</si>
  <si>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</si>
  <si>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</si>
  <si>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</si>
  <si>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</si>
  <si>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</si>
  <si>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</si>
  <si>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</si>
  <si>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</si>
  <si>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</si>
  <si>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</si>
  <si>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</si>
  <si>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</si>
  <si>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</si>
  <si>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</si>
  <si>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</si>
  <si>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</si>
  <si>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</si>
  <si>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</si>
  <si>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</si>
  <si>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</si>
  <si>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</si>
  <si>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</si>
  <si>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</si>
  <si>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</si>
  <si>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</si>
  <si>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</si>
  <si>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</si>
  <si>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</si>
  <si>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</si>
  <si>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</si>
  <si>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</si>
  <si>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</si>
  <si>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</si>
  <si>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</si>
  <si>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</si>
  <si>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</si>
  <si>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</si>
  <si>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</si>
  <si>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</si>
  <si>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</si>
  <si>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</si>
  <si>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</si>
  <si>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</si>
  <si>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</si>
  <si>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</si>
  <si>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</si>
  <si>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</si>
  <si>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</si>
  <si>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</si>
  <si>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</si>
  <si>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</si>
  <si>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</si>
  <si>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</si>
  <si>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</si>
  <si>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</si>
  <si>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</si>
  <si>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</si>
  <si>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</si>
  <si>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</si>
  <si>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</si>
  <si>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</si>
  <si>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</si>
  <si>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</si>
  <si>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</si>
  <si>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</si>
  <si>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</si>
  <si>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</si>
  <si>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</si>
  <si>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</si>
  <si>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</si>
  <si>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</si>
  <si>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</si>
  <si>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</si>
  <si>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</si>
  <si>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</si>
  <si>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</si>
  <si>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</si>
  <si>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</si>
  <si>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</si>
  <si>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</si>
  <si>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</si>
  <si>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</si>
  <si>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</si>
  <si>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</si>
  <si>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</si>
  <si>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</si>
  <si>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</si>
  <si>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</si>
  <si>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</si>
  <si>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</si>
  <si>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</si>
  <si>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</si>
  <si>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</si>
  <si>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</si>
  <si>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</si>
  <si>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</si>
  <si>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</si>
  <si>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</si>
  <si>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</si>
  <si>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</si>
  <si>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</si>
  <si>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</si>
  <si>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</si>
  <si>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</si>
  <si>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</si>
  <si>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</si>
  <si>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</si>
  <si>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</si>
  <si>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</si>
  <si>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</si>
  <si>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</si>
  <si>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</si>
  <si>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</si>
  <si>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</si>
  <si>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</si>
  <si>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</si>
  <si>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</si>
  <si>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</si>
  <si>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</si>
  <si>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</si>
  <si>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</si>
  <si>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</si>
  <si>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</si>
  <si>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</si>
  <si>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</si>
  <si>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</si>
  <si>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</si>
  <si>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</si>
  <si>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</si>
  <si>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</si>
  <si>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</si>
  <si>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</si>
  <si>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</si>
  <si>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</si>
  <si>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</si>
  <si>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</si>
  <si>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</si>
  <si>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</si>
  <si>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</si>
  <si>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</si>
  <si>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</si>
  <si>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</si>
  <si>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</si>
  <si>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</si>
  <si>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</si>
  <si>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</si>
  <si>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</si>
  <si>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</si>
  <si>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</si>
  <si>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</si>
  <si>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</si>
  <si>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</si>
  <si>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</si>
  <si>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</si>
  <si>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</si>
  <si>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</si>
  <si>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</si>
  <si>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</si>
  <si>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</si>
  <si>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</si>
  <si>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</si>
  <si>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</si>
  <si>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</si>
  <si>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</si>
  <si>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</si>
  <si>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</si>
  <si>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</si>
  <si>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</si>
  <si>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</si>
  <si>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</si>
  <si>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</si>
  <si>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</si>
  <si>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</si>
  <si>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</si>
  <si>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</si>
  <si>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</si>
  <si>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</si>
  <si>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</si>
  <si>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</si>
  <si>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</si>
  <si>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</si>
  <si>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</si>
  <si>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</si>
  <si>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</si>
  <si>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</si>
  <si>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</si>
  <si>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</si>
  <si>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</si>
  <si>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</si>
  <si>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</si>
  <si>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</si>
  <si>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</si>
  <si>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</si>
  <si>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</si>
  <si>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</si>
  <si>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</si>
  <si>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</si>
  <si>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</si>
  <si>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</si>
  <si>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</si>
  <si>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</si>
  <si>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</si>
  <si>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</si>
  <si>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</si>
  <si>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</si>
  <si>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</si>
  <si>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</si>
  <si>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</si>
  <si>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</si>
  <si>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</si>
  <si>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</si>
  <si>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</si>
  <si>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</si>
  <si>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</si>
  <si>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</si>
  <si>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</si>
  <si>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</si>
  <si>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</si>
  <si>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</si>
  <si>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</si>
  <si>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</si>
  <si>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</si>
  <si>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</si>
  <si>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</si>
  <si>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</si>
  <si>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</si>
  <si>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</si>
  <si>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</si>
  <si>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</si>
  <si>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</si>
  <si>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</si>
  <si>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</si>
  <si>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</si>
  <si>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</si>
  <si>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</si>
  <si>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</si>
  <si>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</si>
  <si>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</si>
  <si>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</si>
  <si>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</si>
  <si>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</si>
  <si>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</si>
  <si>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</si>
  <si>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</si>
  <si>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</si>
  <si>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</si>
  <si>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</si>
  <si>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</si>
  <si>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</si>
  <si>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</si>
  <si>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</si>
  <si>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</si>
  <si>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</si>
  <si>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</si>
  <si>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</si>
  <si>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</si>
  <si>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</si>
  <si>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</si>
  <si>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</si>
  <si>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</si>
  <si>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</si>
  <si>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</si>
  <si>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</si>
  <si>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</si>
  <si>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</si>
  <si>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</si>
  <si>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</si>
  <si>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</si>
  <si>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</si>
  <si>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</si>
  <si>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</si>
  <si>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</si>
  <si>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</si>
  <si>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</si>
  <si>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</si>
  <si>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</si>
  <si>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</si>
  <si>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</si>
  <si>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</si>
  <si>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</si>
  <si>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</si>
  <si>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</si>
  <si>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</si>
  <si>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</si>
  <si>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</si>
  <si>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</si>
  <si>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</si>
  <si>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</si>
  <si>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</si>
  <si>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</si>
  <si>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</si>
  <si>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</si>
  <si>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</si>
  <si>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</si>
  <si>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</si>
  <si>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</si>
  <si>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</si>
  <si>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</si>
  <si>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</si>
  <si>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</si>
  <si>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</si>
  <si>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</si>
  <si>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</si>
  <si>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</si>
  <si>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</si>
  <si>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</si>
  <si>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</si>
  <si>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</si>
  <si>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</si>
  <si>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</si>
  <si>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</si>
  <si>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</si>
  <si>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</si>
  <si>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</si>
  <si>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</si>
  <si>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</si>
  <si>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</si>
  <si>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</si>
  <si>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</si>
  <si>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</si>
  <si>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</si>
  <si>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</si>
  <si>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</si>
  <si>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</si>
  <si>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</si>
  <si>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</si>
  <si>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</si>
  <si>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</si>
  <si>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</si>
  <si>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</si>
  <si>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</si>
  <si>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</si>
  <si>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</si>
  <si>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</si>
  <si>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</si>
  <si>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</si>
  <si>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</si>
  <si>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</si>
  <si>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</si>
  <si>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</si>
  <si>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</si>
  <si>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</si>
  <si>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</si>
  <si>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</si>
  <si>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</si>
  <si>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</si>
  <si>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</si>
  <si>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</si>
  <si>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</si>
  <si>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</si>
  <si>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</si>
  <si>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</si>
  <si>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</si>
  <si>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</si>
  <si>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</si>
  <si>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</si>
  <si>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</si>
  <si>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</si>
  <si>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</si>
  <si>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</si>
  <si>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</si>
  <si>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</si>
  <si>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</si>
  <si>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</si>
  <si>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</si>
  <si>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</si>
  <si>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</si>
  <si>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</si>
  <si>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</si>
  <si>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</si>
  <si>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</si>
  <si>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</si>
  <si>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</si>
  <si>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</si>
  <si>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</si>
  <si>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</si>
  <si>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</si>
  <si>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</si>
  <si>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</si>
  <si>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</si>
  <si>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</si>
  <si>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</si>
  <si>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</si>
  <si>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</si>
  <si>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</si>
  <si>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</si>
  <si>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</si>
  <si>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</si>
  <si>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</si>
  <si>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</si>
  <si>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</si>
  <si>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</si>
  <si>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</si>
  <si>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</si>
  <si>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</si>
  <si>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</si>
  <si>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</si>
  <si>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</si>
  <si>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</si>
  <si>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</si>
  <si>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</si>
  <si>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</si>
  <si>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</si>
  <si>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</si>
  <si>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</si>
  <si>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</si>
  <si>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</si>
  <si>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</si>
  <si>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</si>
  <si>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</si>
  <si>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</si>
  <si>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</si>
  <si>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</si>
  <si>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</si>
  <si>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</si>
  <si>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</si>
  <si>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</si>
  <si>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</si>
  <si>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</si>
  <si>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</si>
  <si>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</si>
  <si>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</si>
  <si>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</si>
  <si>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</si>
  <si>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</si>
  <si>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</si>
  <si>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</si>
  <si>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</si>
  <si>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</si>
  <si>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</si>
  <si>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</si>
  <si>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</si>
  <si>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</si>
  <si>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</si>
  <si>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</si>
  <si>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</si>
  <si>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</si>
  <si>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</si>
  <si>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</si>
  <si>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</si>
  <si>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</si>
  <si>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</si>
  <si>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</si>
  <si>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</si>
  <si>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</si>
  <si>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</si>
  <si>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</si>
  <si>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</si>
  <si>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</si>
  <si>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</si>
  <si>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</si>
  <si>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</si>
  <si>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</si>
  <si>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</si>
  <si>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</si>
  <si>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</si>
  <si>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</si>
  <si>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</si>
  <si>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</si>
  <si>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</si>
  <si>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</si>
  <si>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</si>
  <si>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</si>
  <si>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</si>
  <si>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</si>
  <si>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</si>
  <si>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</si>
  <si>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</si>
  <si>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</si>
  <si>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</si>
  <si>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</si>
  <si>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</si>
  <si>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</si>
  <si>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</si>
  <si>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</si>
  <si>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</si>
  <si>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</si>
  <si>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</si>
  <si>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</si>
  <si>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</si>
  <si>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</si>
  <si>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</si>
  <si>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</si>
  <si>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</si>
  <si>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</si>
  <si>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</si>
  <si>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</si>
  <si>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</si>
  <si>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</si>
  <si>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</si>
  <si>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</si>
  <si>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</si>
  <si>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</si>
  <si>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</si>
  <si>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</si>
  <si>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</si>
  <si>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</si>
  <si>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</si>
  <si>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</si>
  <si>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</si>
  <si>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</si>
  <si>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</si>
  <si>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</si>
  <si>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</si>
  <si>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</si>
  <si>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</si>
  <si>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</si>
  <si>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</si>
  <si>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</si>
  <si>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</si>
  <si>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</si>
  <si>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</si>
  <si>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</si>
  <si>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</si>
  <si>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</si>
  <si>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</si>
  <si>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</si>
  <si>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</si>
  <si>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</si>
  <si>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</si>
  <si>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</si>
  <si>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</si>
  <si>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</si>
  <si>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</si>
  <si>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</si>
  <si>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</si>
  <si>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</si>
  <si>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</si>
  <si>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</si>
  <si>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</si>
  <si>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</si>
  <si>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</si>
  <si>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</si>
  <si>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</si>
  <si>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</si>
  <si>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</si>
  <si>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</si>
  <si>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</si>
  <si>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</si>
  <si>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</si>
  <si>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</si>
  <si>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</si>
  <si>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</si>
  <si>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</si>
  <si>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</si>
  <si>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</si>
  <si>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</si>
  <si>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</si>
  <si>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</si>
  <si>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</si>
  <si>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</si>
  <si>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</si>
  <si>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</si>
  <si>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</si>
  <si>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</si>
  <si>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</si>
  <si>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</si>
  <si>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</si>
  <si>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</si>
  <si>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</si>
  <si>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</si>
  <si>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</si>
  <si>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</si>
  <si>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</si>
  <si>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</si>
  <si>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</si>
  <si>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</si>
  <si>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</si>
  <si>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</si>
  <si>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</si>
  <si>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</si>
  <si>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</si>
  <si>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</si>
  <si>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</si>
  <si>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</si>
  <si>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</si>
  <si>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</si>
  <si>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</si>
  <si>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</si>
  <si>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</si>
  <si>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</si>
  <si>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</si>
  <si>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</si>
  <si>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</si>
  <si>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</si>
  <si>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</si>
  <si>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</si>
  <si>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</si>
  <si>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</si>
  <si>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</si>
  <si>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</si>
  <si>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</si>
  <si>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</si>
  <si>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</si>
  <si>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</si>
  <si>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</si>
  <si>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</si>
  <si>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</si>
  <si>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</si>
  <si>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</si>
  <si>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</si>
  <si>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</si>
  <si>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</si>
  <si>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</si>
  <si>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</si>
  <si>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</si>
  <si>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</si>
  <si>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</si>
  <si>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</si>
  <si>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</si>
  <si>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</si>
  <si>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</si>
  <si>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</si>
  <si>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</si>
  <si>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</si>
  <si>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</si>
  <si>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</si>
  <si>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</si>
  <si>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</si>
  <si>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</si>
  <si>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</si>
  <si>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</si>
  <si>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</si>
  <si>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</si>
  <si>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</si>
  <si>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</si>
  <si>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</si>
  <si>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</si>
  <si>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</si>
  <si>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</si>
  <si>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</si>
  <si>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</si>
  <si>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</si>
  <si>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</si>
  <si>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</si>
  <si>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</si>
  <si>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</si>
  <si>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</si>
  <si>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</si>
  <si>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</si>
  <si>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</si>
  <si>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</si>
  <si>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</si>
  <si>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</si>
  <si>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</si>
  <si>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</si>
  <si>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</si>
  <si>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</si>
  <si>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</si>
  <si>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</si>
  <si>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</si>
  <si>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</si>
  <si>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</si>
  <si>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</si>
  <si>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</si>
  <si>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</si>
  <si>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</si>
  <si>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</si>
  <si>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</si>
  <si>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</si>
  <si>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</si>
  <si>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</si>
  <si>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</si>
  <si>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</si>
  <si>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</si>
  <si>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</si>
  <si>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</si>
  <si>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</si>
  <si>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</si>
  <si>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</si>
  <si>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</si>
  <si>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</si>
  <si>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</si>
  <si>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</si>
  <si>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</si>
  <si>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</si>
  <si>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</si>
  <si>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</si>
  <si>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</si>
  <si>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</si>
  <si>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</si>
  <si>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</si>
  <si>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</si>
  <si>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</si>
  <si>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</si>
  <si>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</si>
  <si>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</si>
  <si>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</si>
  <si>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</si>
  <si>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</si>
  <si>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</si>
  <si>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</si>
  <si>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</si>
  <si>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</si>
  <si>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</si>
  <si>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</si>
  <si>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</si>
  <si>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</si>
  <si>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</si>
  <si>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</si>
  <si>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</si>
  <si>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</si>
  <si>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</si>
  <si>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</si>
  <si>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</si>
  <si>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</si>
  <si>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</si>
  <si>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</si>
  <si>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</si>
  <si>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</si>
  <si>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</si>
  <si>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</si>
  <si>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</si>
  <si>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</si>
  <si>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</si>
  <si>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</si>
  <si>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</si>
  <si>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</si>
  <si>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</si>
  <si>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</si>
  <si>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</si>
  <si>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</si>
  <si>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</si>
  <si>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</si>
  <si>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</si>
  <si>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</si>
  <si>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</si>
  <si>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</si>
  <si>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</si>
  <si>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</si>
  <si>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</si>
  <si>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</si>
  <si>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</si>
  <si>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</si>
  <si>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</si>
  <si>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</si>
  <si>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</si>
  <si>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</si>
  <si>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</si>
  <si>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</si>
  <si>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</si>
  <si>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</si>
  <si>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</si>
  <si>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</si>
  <si>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</si>
  <si>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</si>
  <si>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</si>
  <si>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</si>
  <si>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</si>
  <si>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</si>
  <si>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</si>
  <si>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</si>
  <si>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</si>
  <si>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</si>
  <si>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</si>
  <si>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</si>
  <si>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</si>
  <si>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</si>
  <si>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</si>
  <si>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</si>
  <si>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</si>
  <si>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</si>
  <si>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</si>
  <si>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</si>
  <si>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</si>
  <si>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</si>
  <si>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</si>
  <si>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</si>
  <si>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</si>
  <si>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</si>
  <si>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</si>
  <si>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</si>
  <si>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</si>
  <si>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</si>
  <si>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</si>
  <si>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</si>
  <si>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</si>
  <si>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</si>
  <si>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</si>
  <si>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</si>
  <si>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</si>
  <si>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</si>
  <si>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</si>
  <si>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</si>
  <si>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</si>
  <si>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</si>
  <si>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</si>
  <si>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</si>
  <si>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</si>
  <si>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</si>
  <si>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</si>
  <si>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</si>
  <si>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</si>
  <si>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</si>
  <si>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</si>
  <si>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</si>
  <si>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</si>
  <si>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</si>
  <si>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</si>
  <si>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</si>
  <si>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</si>
  <si>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</si>
  <si>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</si>
  <si>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</si>
  <si>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</si>
  <si>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</si>
  <si>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</si>
  <si>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</si>
  <si>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</si>
  <si>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</si>
  <si>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</si>
  <si>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</si>
  <si>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</si>
  <si>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</si>
  <si>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</si>
  <si>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</si>
  <si>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</si>
  <si>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</si>
  <si>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</si>
  <si>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</si>
  <si>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</si>
  <si>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</si>
  <si>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</si>
  <si>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</si>
  <si>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</si>
  <si>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</si>
  <si>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</si>
  <si>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</si>
  <si>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</si>
  <si>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</si>
  <si>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</si>
  <si>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</si>
  <si>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</si>
  <si>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</si>
  <si>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</si>
  <si>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</si>
  <si>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</si>
  <si>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</si>
  <si>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</si>
  <si>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</si>
  <si>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</si>
  <si>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</si>
  <si>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</si>
  <si>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</si>
  <si>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</si>
  <si>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</si>
  <si>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</si>
  <si>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</si>
  <si>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</si>
  <si>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</si>
  <si>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</si>
  <si>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</si>
  <si>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</si>
  <si>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</si>
  <si>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</si>
  <si>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</si>
  <si>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</si>
  <si>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</si>
  <si>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</si>
  <si>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</si>
  <si>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</si>
  <si>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</si>
  <si>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</si>
  <si>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</si>
  <si>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</si>
  <si>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</si>
  <si>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</si>
  <si>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</si>
  <si>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</si>
  <si>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</si>
  <si>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</si>
  <si>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</si>
  <si>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</si>
  <si>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</si>
  <si>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</si>
  <si>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</si>
  <si>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</si>
  <si>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</si>
  <si>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</si>
  <si>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</si>
  <si>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</si>
  <si>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</si>
  <si>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</si>
  <si>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</si>
  <si>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</si>
  <si>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</si>
  <si>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</si>
  <si>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</si>
  <si>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</si>
  <si>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</si>
  <si>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</si>
  <si>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</si>
  <si>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</si>
  <si>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</si>
  <si>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</si>
  <si>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</si>
  <si>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</si>
  <si>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</si>
  <si>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</si>
  <si>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</si>
  <si>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</si>
  <si>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</si>
  <si>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</si>
  <si>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</si>
  <si>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</si>
  <si>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</si>
  <si>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</si>
  <si>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</si>
  <si>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</si>
  <si>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</si>
  <si>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</si>
  <si>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</si>
  <si>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</si>
  <si>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</si>
  <si>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</si>
  <si>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</si>
  <si>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</si>
  <si>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</si>
  <si>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</si>
  <si>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</si>
  <si>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</si>
  <si>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</si>
  <si>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</si>
  <si>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</si>
  <si>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</si>
  <si>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</si>
  <si>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</si>
  <si>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</si>
  <si>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</si>
  <si>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</si>
  <si>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</si>
  <si>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</si>
  <si>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</si>
  <si>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</si>
  <si>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</si>
  <si>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</si>
  <si>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</si>
  <si>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</si>
  <si>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</si>
  <si>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</si>
  <si>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</si>
  <si>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</si>
  <si>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</si>
  <si>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</si>
  <si>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</si>
  <si>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</si>
  <si>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</si>
  <si>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</si>
  <si>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</si>
  <si>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</si>
  <si>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</si>
  <si>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</si>
  <si>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</si>
  <si>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</si>
  <si>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</si>
  <si>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</si>
  <si>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</si>
  <si>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</si>
  <si>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</si>
  <si>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</si>
  <si>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</si>
  <si>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</si>
  <si>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</si>
  <si>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</si>
  <si>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</si>
  <si>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</si>
  <si>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</si>
  <si>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</si>
  <si>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</si>
  <si>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</si>
  <si>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</si>
  <si>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</si>
  <si>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</si>
  <si>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</si>
  <si>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</si>
  <si>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</si>
  <si>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</si>
  <si>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</si>
  <si>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</si>
  <si>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</si>
  <si>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</si>
  <si>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</si>
  <si>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</si>
  <si>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</si>
  <si>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</si>
  <si>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</si>
  <si>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</si>
  <si>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</si>
  <si>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</si>
  <si>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</si>
  <si>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</si>
  <si>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</si>
  <si>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</si>
  <si>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</si>
  <si>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</si>
  <si>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</si>
  <si>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</si>
  <si>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</si>
  <si>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</si>
  <si>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</si>
  <si>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</si>
  <si>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</si>
  <si>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</si>
  <si>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</si>
  <si>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</si>
  <si>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</si>
  <si>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</si>
  <si>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</si>
  <si>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</si>
  <si>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</si>
  <si>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</si>
  <si>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</si>
  <si>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</si>
  <si>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</si>
  <si>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</si>
  <si>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</si>
  <si>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</si>
  <si>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</si>
  <si>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</si>
  <si>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</si>
  <si>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</si>
  <si>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</si>
  <si>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</si>
  <si>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</si>
  <si>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</si>
  <si>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</si>
  <si>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</si>
  <si>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</si>
  <si>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</si>
  <si>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</si>
  <si>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</si>
  <si>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</si>
  <si>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</si>
  <si>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</si>
  <si>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</si>
  <si>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</si>
  <si>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</si>
  <si>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</si>
  <si>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</si>
  <si>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</si>
  <si>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</si>
  <si>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</si>
  <si>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</si>
  <si>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</si>
  <si>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</si>
  <si>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</si>
  <si>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</si>
  <si>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</si>
  <si>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</si>
  <si>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</si>
  <si>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</si>
  <si>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</si>
  <si>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</si>
  <si>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</si>
  <si>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</si>
  <si>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</si>
  <si>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</si>
  <si>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</si>
  <si>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</si>
  <si>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</si>
  <si>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</si>
  <si>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</si>
  <si>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</si>
  <si>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</si>
  <si>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</si>
  <si>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</si>
  <si>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</si>
  <si>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</si>
  <si>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</si>
  <si>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</si>
  <si>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</si>
  <si>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</si>
  <si>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</si>
  <si>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</si>
  <si>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</si>
  <si>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</si>
  <si>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</si>
  <si>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</si>
  <si>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</si>
  <si>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</si>
  <si>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</si>
  <si>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</si>
  <si>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</si>
  <si>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</si>
  <si>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</si>
  <si>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</si>
  <si>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</si>
  <si>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</si>
  <si>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</si>
  <si>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</si>
  <si>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</si>
  <si>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</si>
  <si>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</si>
  <si>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</si>
  <si>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</si>
  <si>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</si>
  <si>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</si>
  <si>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</si>
  <si>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</si>
  <si>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</si>
  <si>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</si>
  <si>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</si>
  <si>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</si>
  <si>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</si>
  <si>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</si>
  <si>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</si>
  <si>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</si>
  <si>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</si>
  <si>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</si>
  <si>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</si>
  <si>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</si>
  <si>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</si>
  <si>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</si>
  <si>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</si>
  <si>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</si>
  <si>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</si>
  <si>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</si>
  <si>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</si>
  <si>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</si>
  <si>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</si>
  <si>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</si>
  <si>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</si>
  <si>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</si>
  <si>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</si>
  <si>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</si>
  <si>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</si>
  <si>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</si>
  <si>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</si>
  <si>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</si>
  <si>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</si>
  <si>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</si>
  <si>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</si>
  <si>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</si>
  <si>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</si>
  <si>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</si>
  <si>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</si>
  <si>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</si>
  <si>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</si>
  <si>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</si>
  <si>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</si>
  <si>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</si>
  <si>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</si>
  <si>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</si>
  <si>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</si>
  <si>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</si>
  <si>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</si>
  <si>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</si>
  <si>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</si>
  <si>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</si>
  <si>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</si>
  <si>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</si>
  <si>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</si>
  <si>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</si>
  <si>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</si>
  <si>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</si>
  <si>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</si>
  <si>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</si>
  <si>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</si>
  <si>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</si>
  <si>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</si>
  <si>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</si>
  <si>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</si>
  <si>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</si>
  <si>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</si>
  <si>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</si>
  <si>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</si>
  <si>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</si>
  <si>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</si>
  <si>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</si>
  <si>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</si>
  <si>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</si>
  <si>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</si>
  <si>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</si>
  <si>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</si>
  <si>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</si>
  <si>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</si>
  <si>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</si>
  <si>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</si>
  <si>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</si>
  <si>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</si>
  <si>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</si>
  <si>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</si>
  <si>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</si>
  <si>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</si>
  <si>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</si>
  <si>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</si>
  <si>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</si>
  <si>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</si>
  <si>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</si>
  <si>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</si>
  <si>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</si>
  <si>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</si>
  <si>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</si>
  <si>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</si>
  <si>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</si>
  <si>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</si>
  <si>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</si>
  <si>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</si>
  <si>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</si>
  <si>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</si>
  <si>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</si>
  <si>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</si>
  <si>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</si>
  <si>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</si>
  <si>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</si>
  <si>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</si>
  <si>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</si>
  <si>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</si>
  <si>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</si>
  <si>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</si>
  <si>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</si>
  <si>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</si>
  <si>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</si>
  <si>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</si>
  <si>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</si>
  <si>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</si>
  <si>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</si>
  <si>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</si>
  <si>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</si>
  <si>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</si>
  <si>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</si>
  <si>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</si>
  <si>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</si>
  <si>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</si>
  <si>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</si>
  <si>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</si>
  <si>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</si>
  <si>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</si>
  <si>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</si>
  <si>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</si>
  <si>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</si>
  <si>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</si>
  <si>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</si>
  <si>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</si>
  <si>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</si>
  <si>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</si>
  <si>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</si>
  <si>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</si>
  <si>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</si>
  <si>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</si>
  <si>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</si>
  <si>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</si>
  <si>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</si>
  <si>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</si>
  <si>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</si>
  <si>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</si>
  <si>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</si>
  <si>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</si>
  <si>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</si>
  <si>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</si>
  <si>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</si>
  <si>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</si>
  <si>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</si>
  <si>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</si>
  <si>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</si>
  <si>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</si>
  <si>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</si>
  <si>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</si>
  <si>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</si>
  <si>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</si>
  <si>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</si>
  <si>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</si>
  <si>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</si>
  <si>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</si>
  <si>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</si>
  <si>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</si>
  <si>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</si>
  <si>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</si>
  <si>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</si>
  <si>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</si>
  <si>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</si>
  <si>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</si>
  <si>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</si>
  <si>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</si>
  <si>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</si>
  <si>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</si>
  <si>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</si>
  <si>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</si>
  <si>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</si>
  <si>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</si>
  <si>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</si>
  <si>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</si>
  <si>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</si>
  <si>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</si>
  <si>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</si>
  <si>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</si>
  <si>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</si>
  <si>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</si>
  <si>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</si>
  <si>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</si>
  <si>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</si>
  <si>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</si>
  <si>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</si>
  <si>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</si>
  <si>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</si>
  <si>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</si>
  <si>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</si>
  <si>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</si>
  <si>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</si>
  <si>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</si>
  <si>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</si>
  <si>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</si>
  <si>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</si>
  <si>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</si>
  <si>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</si>
  <si>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</si>
  <si>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</si>
  <si>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</si>
  <si>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</si>
  <si>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</si>
  <si>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</si>
  <si>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</si>
  <si>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</si>
  <si>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</si>
  <si>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</si>
  <si>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</si>
  <si>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</si>
  <si>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</si>
  <si>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</si>
  <si>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</si>
  <si>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</si>
  <si>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</si>
  <si>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</si>
  <si>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</si>
  <si>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</si>
  <si>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</si>
  <si>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</si>
  <si>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</si>
  <si>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</si>
  <si>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</si>
  <si>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</si>
  <si>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</si>
  <si>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</si>
  <si>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</si>
  <si>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</si>
  <si>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</si>
  <si>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</si>
  <si>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</si>
  <si>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</si>
  <si>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</si>
  <si>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</si>
  <si>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</si>
  <si>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</si>
  <si>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</si>
  <si>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</si>
  <si>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</si>
  <si>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</si>
  <si>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</si>
  <si>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</si>
  <si>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</si>
  <si>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</si>
  <si>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</si>
  <si>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</si>
  <si>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</si>
  <si>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</si>
  <si>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</si>
  <si>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</si>
  <si>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</si>
  <si>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</si>
  <si>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</si>
  <si>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</si>
  <si>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</si>
  <si>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</si>
  <si>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</si>
  <si>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</si>
  <si>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</si>
  <si>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</si>
  <si>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</si>
  <si>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</si>
  <si>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</si>
  <si>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</si>
  <si>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</si>
  <si>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</si>
  <si>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</si>
  <si>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</si>
  <si>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</si>
  <si>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</si>
  <si>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</si>
  <si>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</si>
  <si>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</si>
  <si>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</si>
  <si>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</si>
  <si>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</si>
  <si>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</si>
  <si>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</si>
  <si>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</si>
  <si>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</si>
  <si>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</si>
  <si>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</si>
  <si>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</si>
  <si>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</si>
  <si>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</si>
  <si>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</si>
  <si>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</si>
  <si>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</si>
  <si>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</si>
  <si>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</si>
  <si>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</si>
  <si>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</si>
  <si>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</si>
  <si>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</si>
  <si>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</si>
  <si>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</si>
  <si>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</si>
  <si>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</si>
  <si>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</si>
  <si>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</si>
  <si>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</si>
  <si>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</si>
  <si>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</si>
  <si>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</si>
  <si>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</si>
  <si>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</si>
  <si>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</si>
  <si>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</si>
  <si>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</si>
  <si>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</si>
  <si>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</si>
  <si>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</si>
  <si>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</si>
  <si>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</si>
  <si>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</si>
  <si>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</si>
  <si>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</si>
  <si>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</si>
  <si>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</si>
  <si>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</si>
  <si>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</si>
  <si>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</si>
  <si>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</si>
  <si>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</si>
  <si>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</si>
  <si>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</si>
  <si>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</si>
  <si>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</si>
  <si>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</si>
  <si>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</si>
  <si>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</si>
  <si>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</si>
  <si>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</si>
  <si>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</si>
  <si>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</si>
  <si>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</si>
  <si>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</si>
  <si>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</si>
  <si>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</si>
  <si>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</si>
  <si>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</si>
  <si>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</si>
  <si>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</si>
  <si>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</si>
  <si>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</si>
  <si>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</si>
  <si>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</si>
  <si>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</si>
  <si>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</si>
  <si>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</si>
  <si>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</si>
  <si>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</si>
  <si>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</si>
  <si>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</si>
  <si>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</si>
  <si>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</si>
  <si>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</si>
  <si>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</si>
  <si>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</si>
  <si>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</si>
  <si>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</si>
  <si>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</si>
  <si>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</si>
  <si>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</si>
  <si>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</si>
  <si>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</si>
  <si>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</si>
  <si>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</si>
  <si>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</si>
  <si>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</si>
  <si>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</si>
  <si>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</si>
  <si>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</si>
  <si>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</si>
  <si>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</si>
  <si>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</si>
  <si>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</si>
  <si>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</si>
  <si>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</si>
  <si>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</si>
  <si>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</si>
  <si>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</si>
  <si>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</si>
  <si>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</si>
  <si>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</si>
  <si>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</si>
  <si>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</si>
  <si>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</si>
  <si>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</si>
  <si>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</si>
  <si>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</si>
  <si>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</si>
  <si>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</si>
  <si>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</si>
  <si>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</si>
  <si>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</si>
  <si>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</si>
  <si>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</si>
  <si>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</si>
  <si>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</si>
  <si>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</si>
  <si>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</si>
  <si>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</si>
  <si>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</si>
  <si>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</si>
  <si>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</si>
  <si>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</si>
  <si>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</si>
  <si>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</si>
  <si>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</si>
  <si>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</si>
  <si>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</si>
  <si>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</si>
  <si>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</si>
  <si>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</si>
  <si>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</si>
  <si>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</si>
  <si>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</si>
  <si>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</si>
  <si>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</si>
  <si>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</si>
  <si>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</si>
  <si>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</si>
  <si>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</si>
  <si>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</si>
  <si>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</si>
  <si>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</si>
  <si>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</si>
  <si>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</si>
  <si>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</si>
  <si>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</si>
  <si>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</si>
  <si>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</si>
  <si>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</si>
  <si>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</si>
  <si>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</si>
  <si>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</si>
  <si>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</si>
  <si>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</si>
  <si>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</si>
  <si>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</si>
  <si>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</si>
  <si>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</si>
  <si>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</si>
  <si>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</si>
  <si>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</si>
  <si>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</si>
  <si>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</si>
  <si>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</si>
  <si>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</si>
  <si>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</si>
  <si>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</si>
  <si>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</si>
  <si>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</si>
  <si>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</si>
  <si>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</si>
  <si>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</si>
  <si>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</si>
  <si>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</si>
  <si>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</si>
  <si>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</si>
  <si>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</si>
  <si>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</si>
  <si>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</si>
  <si>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</si>
  <si>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</si>
  <si>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</si>
  <si>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</si>
  <si>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</si>
  <si>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</si>
  <si>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</si>
  <si>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</si>
  <si>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</si>
  <si>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</si>
  <si>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</si>
  <si>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</si>
  <si>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</si>
  <si>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</si>
  <si>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</si>
  <si>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</si>
  <si>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</si>
  <si>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</si>
  <si>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</si>
  <si>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</si>
  <si>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</si>
  <si>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</si>
  <si>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</si>
  <si>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</si>
  <si>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</si>
  <si>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</si>
  <si>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</si>
  <si>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</si>
  <si>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</si>
  <si>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</si>
  <si>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</si>
  <si>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</si>
  <si>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</si>
  <si>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</si>
  <si>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</si>
  <si>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</si>
  <si>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</si>
  <si>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</si>
  <si>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</si>
  <si>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</si>
  <si>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</si>
  <si>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</si>
  <si>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</si>
  <si>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</si>
  <si>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</si>
  <si>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</si>
  <si>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</si>
  <si>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</si>
  <si>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</si>
  <si>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</si>
  <si>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</si>
  <si>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</si>
  <si>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</si>
  <si>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</si>
  <si>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</si>
  <si>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</si>
  <si>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</si>
  <si>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</si>
  <si>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</si>
  <si>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</si>
  <si>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</si>
  <si>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</si>
  <si>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</si>
  <si>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</si>
  <si>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</si>
  <si>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</si>
  <si>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</si>
  <si>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</si>
  <si>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</si>
  <si>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</si>
  <si>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</si>
  <si>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</si>
  <si>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</si>
  <si>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</si>
  <si>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</si>
  <si>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</si>
  <si>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</si>
  <si>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</si>
  <si>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</si>
  <si>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</si>
  <si>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</si>
  <si>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</si>
  <si>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</si>
  <si>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</si>
  <si>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</si>
  <si>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</si>
  <si>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</si>
  <si>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</si>
  <si>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</si>
  <si>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</si>
  <si>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</si>
  <si>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</si>
  <si>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</si>
  <si>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</si>
  <si>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</si>
  <si>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</si>
  <si>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</si>
  <si>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</si>
  <si>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</si>
  <si>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</si>
  <si>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</si>
  <si>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</si>
  <si>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</si>
  <si>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</si>
  <si>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</si>
  <si>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</si>
  <si>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</si>
  <si>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</si>
  <si>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</si>
  <si>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</si>
  <si>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</si>
  <si>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</si>
  <si>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</si>
  <si>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</si>
  <si>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</si>
  <si>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</si>
  <si>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</si>
  <si>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</si>
  <si>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</si>
  <si>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</si>
  <si>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</si>
  <si>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</si>
  <si>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</si>
  <si>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</si>
  <si>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</si>
  <si>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</si>
  <si>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</si>
  <si>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</si>
  <si>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</si>
  <si>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</si>
  <si>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</si>
  <si>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</si>
  <si>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</si>
  <si>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</si>
  <si>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</si>
  <si>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</si>
  <si>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</si>
  <si>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</si>
  <si>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</si>
  <si>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</si>
  <si>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</si>
  <si>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</si>
  <si>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</si>
  <si>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</si>
  <si>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</si>
  <si>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</si>
  <si>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</si>
  <si>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</si>
  <si>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</si>
  <si>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</si>
  <si>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</si>
  <si>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</si>
  <si>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</si>
  <si>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</si>
  <si>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</si>
  <si>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</si>
  <si>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</si>
  <si>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</si>
  <si>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</si>
  <si>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</si>
  <si>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</si>
  <si>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</si>
  <si>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</si>
  <si>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</si>
  <si>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</si>
  <si>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</si>
  <si>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</si>
  <si>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</si>
  <si>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</si>
  <si>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</si>
  <si>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</si>
  <si>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</si>
  <si>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</si>
  <si>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</si>
  <si>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</si>
  <si>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</si>
  <si>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</si>
  <si>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</si>
  <si>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</si>
  <si>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</si>
  <si>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</si>
  <si>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</si>
  <si>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</si>
  <si>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</si>
  <si>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</si>
  <si>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</si>
  <si>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</si>
  <si>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</si>
  <si>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</si>
  <si>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</si>
  <si>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</si>
  <si>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</si>
  <si>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</si>
  <si>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</si>
  <si>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</si>
  <si>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</si>
  <si>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</si>
  <si>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</si>
  <si>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</si>
  <si>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</si>
  <si>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</si>
  <si>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</si>
  <si>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</si>
  <si>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</si>
  <si>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</si>
  <si>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</si>
  <si>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</si>
  <si>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</si>
  <si>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</si>
  <si>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</si>
  <si>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</si>
  <si>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</si>
  <si>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</si>
  <si>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</si>
  <si>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</si>
  <si>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</si>
  <si>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</si>
  <si>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</si>
  <si>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</si>
  <si>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</si>
  <si>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</si>
  <si>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</si>
  <si>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</si>
  <si>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</si>
  <si>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</si>
  <si>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</si>
  <si>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</si>
  <si>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</si>
  <si>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</si>
  <si>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</si>
  <si>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</si>
  <si>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</si>
  <si>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</si>
  <si>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</si>
  <si>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</si>
  <si>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</si>
  <si>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</si>
  <si>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</si>
  <si>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</si>
  <si>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</si>
  <si>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</si>
  <si>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</si>
  <si>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</si>
  <si>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</si>
  <si>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</si>
  <si>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</si>
  <si>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</si>
  <si>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</si>
  <si>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</si>
  <si>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</si>
  <si>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</si>
  <si>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</si>
  <si>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</si>
  <si>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</si>
  <si>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</si>
  <si>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</si>
  <si>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</si>
  <si>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</si>
  <si>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</si>
  <si>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</si>
  <si>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</si>
  <si>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</si>
  <si>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</si>
  <si>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</si>
  <si>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</si>
  <si>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</si>
  <si>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</si>
  <si>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</si>
  <si>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</si>
  <si>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</si>
  <si>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</si>
  <si>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</si>
  <si>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</si>
  <si>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</si>
  <si>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</si>
  <si>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</si>
  <si>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</si>
  <si>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</si>
  <si>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</si>
  <si>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</si>
  <si>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</si>
  <si>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</si>
  <si>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</si>
  <si>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</si>
  <si>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</si>
  <si>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</si>
  <si>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</si>
  <si>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</si>
  <si>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</si>
  <si>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</si>
  <si>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</si>
  <si>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</si>
  <si>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</si>
  <si>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</si>
  <si>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</si>
  <si>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</si>
  <si>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</si>
  <si>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</si>
  <si>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</si>
  <si>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</si>
  <si>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</si>
  <si>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</si>
  <si>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</si>
  <si>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</si>
  <si>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</si>
  <si>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</si>
  <si>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</si>
  <si>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</si>
  <si>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</si>
  <si>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</si>
  <si>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</si>
  <si>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</si>
  <si>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</si>
  <si>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</si>
  <si>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</si>
  <si>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</si>
  <si>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</si>
  <si>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</si>
  <si>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</si>
  <si>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</si>
  <si>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</si>
  <si>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</si>
  <si>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</si>
  <si>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</si>
  <si>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</si>
  <si>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</si>
  <si>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</si>
  <si>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</si>
  <si>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</si>
  <si>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</si>
  <si>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</si>
  <si>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</si>
  <si>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</si>
  <si>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</si>
  <si>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</si>
  <si>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</si>
  <si>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</si>
  <si>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</si>
  <si>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</si>
  <si>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</si>
  <si>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</si>
  <si>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</si>
  <si>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</si>
  <si>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</si>
  <si>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</si>
  <si>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</si>
  <si>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</si>
  <si>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</si>
  <si>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</si>
  <si>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</si>
  <si>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</si>
  <si>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</si>
  <si>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</si>
  <si>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</si>
  <si>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</si>
  <si>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</si>
  <si>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</si>
  <si>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</si>
  <si>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</si>
  <si>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</si>
  <si>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</si>
  <si>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</si>
  <si>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</si>
  <si>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</si>
  <si>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</si>
  <si>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</si>
  <si>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</si>
  <si>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</si>
  <si>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</si>
  <si>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</si>
  <si>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</si>
  <si>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</si>
  <si>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</si>
  <si>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</si>
  <si>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</si>
  <si>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</si>
  <si>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</si>
  <si>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</si>
  <si>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</si>
  <si>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</si>
  <si>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</si>
  <si>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</si>
  <si>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</si>
  <si>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</si>
  <si>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</si>
  <si>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</si>
  <si>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</si>
  <si>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</si>
  <si>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</si>
  <si>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</si>
  <si>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</si>
  <si>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</si>
  <si>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</si>
  <si>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</si>
  <si>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</si>
  <si>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</si>
  <si>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</si>
  <si>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</si>
  <si>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</si>
  <si>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</si>
  <si>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</si>
  <si>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</si>
  <si>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</si>
  <si>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</si>
  <si>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</si>
  <si>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</si>
  <si>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</si>
  <si>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</si>
  <si>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</si>
  <si>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</si>
  <si>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</si>
  <si>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</si>
  <si>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</si>
  <si>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</si>
  <si>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</si>
  <si>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</si>
  <si>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</si>
  <si>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</si>
  <si>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</si>
  <si>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</si>
  <si>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</si>
  <si>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</si>
  <si>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</si>
  <si>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</si>
  <si>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</si>
  <si>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</si>
  <si>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</si>
  <si>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</si>
  <si>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</si>
  <si>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</si>
  <si>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</si>
  <si>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</si>
  <si>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</si>
  <si>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</si>
  <si>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</si>
  <si>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</si>
  <si>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</si>
  <si>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</si>
  <si>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</si>
  <si>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</si>
  <si>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</si>
  <si>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</si>
  <si>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</si>
  <si>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</si>
  <si>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</si>
  <si>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</si>
  <si>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</si>
  <si>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</si>
  <si>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</si>
  <si>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</si>
  <si>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</si>
  <si>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</si>
  <si>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</si>
  <si>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</si>
  <si>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</si>
  <si>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</si>
  <si>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</si>
  <si>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</si>
  <si>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</si>
  <si>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</si>
  <si>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</si>
  <si>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</si>
  <si>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</si>
  <si>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</si>
  <si>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</si>
  <si>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</si>
  <si>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</si>
  <si>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</si>
  <si>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</si>
  <si>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</si>
  <si>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</si>
  <si>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</si>
  <si>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</si>
  <si>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</si>
  <si>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</si>
  <si>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</si>
  <si>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</si>
  <si>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</si>
  <si>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</si>
  <si>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</si>
  <si>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</si>
  <si>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</si>
  <si>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</si>
  <si>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</si>
  <si>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</si>
  <si>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</si>
  <si>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</si>
  <si>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</si>
  <si>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</si>
  <si>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</si>
  <si>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</si>
  <si>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</si>
  <si>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</si>
  <si>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</si>
  <si>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</si>
  <si>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</si>
  <si>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</si>
  <si>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</si>
  <si>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</si>
  <si>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</si>
  <si>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</si>
  <si>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</si>
  <si>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</si>
  <si>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</si>
  <si>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</si>
  <si>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</si>
  <si>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</si>
  <si>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</si>
  <si>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</si>
  <si>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</si>
  <si>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</si>
  <si>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</si>
  <si>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</si>
  <si>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</si>
  <si>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</si>
  <si>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</si>
  <si>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</si>
  <si>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</si>
  <si>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</si>
  <si>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</si>
  <si>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</si>
  <si>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</si>
  <si>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</si>
  <si>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</si>
  <si>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</si>
  <si>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</si>
  <si>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</si>
  <si>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</si>
  <si>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</si>
  <si>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</si>
  <si>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</si>
  <si>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</si>
  <si>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</si>
  <si>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</si>
  <si>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</si>
  <si>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</si>
  <si>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</si>
  <si>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</si>
  <si>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</si>
  <si>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</si>
  <si>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</si>
  <si>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</si>
  <si>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</si>
  <si>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</si>
  <si>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</si>
  <si>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</si>
  <si>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</si>
  <si>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</si>
  <si>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</si>
  <si>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</si>
  <si>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</si>
  <si>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</si>
  <si>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</si>
  <si>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</si>
  <si>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</si>
  <si>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</si>
  <si>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</si>
  <si>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</si>
  <si>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</si>
  <si>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</si>
  <si>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</si>
  <si>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</si>
  <si>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</si>
  <si>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</si>
  <si>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</si>
  <si>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</si>
  <si>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</si>
  <si>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</si>
  <si>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</si>
  <si>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</si>
  <si>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</si>
  <si>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</si>
  <si>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</si>
  <si>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</si>
  <si>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</si>
  <si>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</si>
  <si>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</si>
  <si>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</si>
  <si>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</si>
  <si>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</si>
  <si>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</si>
  <si>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</si>
  <si>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</si>
  <si>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</si>
  <si>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</si>
  <si>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</si>
  <si>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</si>
  <si>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</si>
  <si>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</si>
  <si>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</si>
  <si>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</si>
  <si>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</si>
  <si>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</si>
  <si>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</si>
  <si>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</si>
  <si>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</si>
  <si>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</si>
  <si>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</si>
  <si>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</si>
  <si>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</si>
  <si>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</si>
  <si>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</si>
  <si>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</si>
  <si>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</si>
  <si>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</si>
  <si>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</si>
  <si>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</si>
  <si>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</si>
  <si>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</si>
  <si>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</si>
  <si>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</si>
  <si>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</si>
  <si>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</si>
  <si>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</si>
  <si>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</si>
  <si>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</si>
  <si>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</si>
  <si>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</si>
  <si>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</si>
  <si>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</si>
  <si>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</si>
  <si>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</si>
  <si>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</si>
  <si>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</si>
  <si>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</si>
  <si>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</si>
  <si>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</si>
  <si>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</si>
  <si>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</si>
  <si>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</si>
  <si>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</si>
  <si>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</si>
  <si>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</si>
  <si>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</si>
  <si>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</si>
  <si>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</si>
  <si>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</si>
  <si>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</si>
  <si>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</si>
  <si>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</si>
  <si>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</si>
  <si>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</si>
  <si>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</si>
  <si>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</si>
  <si>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</si>
  <si>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</si>
  <si>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</si>
  <si>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</si>
  <si>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</si>
  <si>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</si>
  <si>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</si>
  <si>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</si>
  <si>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</si>
  <si>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</si>
  <si>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</si>
  <si>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</si>
  <si>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</si>
  <si>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</si>
  <si>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</si>
  <si>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</si>
  <si>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</si>
  <si>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</si>
  <si>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</si>
  <si>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</si>
  <si>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</si>
  <si>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</si>
  <si>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</si>
  <si>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</si>
  <si>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</si>
  <si>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</si>
  <si>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</si>
  <si>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</si>
  <si>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</si>
  <si>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</si>
  <si>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</si>
  <si>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</si>
  <si>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</si>
  <si>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</si>
  <si>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</si>
  <si>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</si>
  <si>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</si>
  <si>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</si>
  <si>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</si>
  <si>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</si>
  <si>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</si>
  <si>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</si>
  <si>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</si>
  <si>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</si>
  <si>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</si>
  <si>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</si>
  <si>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</si>
  <si>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</si>
  <si>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</si>
  <si>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</si>
  <si>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</si>
  <si>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</si>
  <si>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</si>
  <si>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</si>
  <si>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</si>
  <si>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</si>
  <si>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</si>
  <si>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</si>
  <si>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</si>
  <si>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</si>
  <si>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</si>
  <si>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</si>
  <si>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</si>
  <si>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</si>
  <si>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</si>
  <si>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</si>
  <si>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</si>
  <si>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</si>
  <si>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</si>
  <si>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</si>
  <si>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</si>
  <si>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</si>
  <si>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</si>
  <si>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</si>
  <si>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</si>
  <si>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</si>
  <si>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</si>
  <si>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</si>
  <si>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</si>
  <si>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</si>
  <si>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</si>
  <si>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</si>
  <si>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</si>
  <si>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</si>
  <si>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</si>
  <si>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</si>
  <si>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</si>
  <si>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</si>
  <si>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</si>
  <si>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</si>
  <si>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</si>
  <si>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</si>
  <si>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</si>
  <si>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</si>
  <si>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</si>
  <si>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</si>
  <si>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</si>
  <si>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</si>
  <si>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</si>
  <si>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</si>
  <si>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</si>
  <si>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</si>
  <si>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</si>
  <si>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</si>
  <si>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</si>
  <si>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</si>
  <si>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</si>
  <si>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</si>
  <si>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</si>
  <si>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</si>
  <si>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</si>
  <si>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</si>
  <si>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</si>
  <si>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</si>
  <si>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</si>
  <si>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</si>
  <si>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</si>
  <si>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</si>
  <si>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</si>
  <si>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</si>
  <si>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</si>
  <si>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</si>
  <si>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</si>
  <si>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</si>
  <si>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</si>
  <si>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</si>
  <si>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</si>
  <si>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</si>
  <si>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</si>
  <si>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</si>
  <si>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</si>
  <si>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</si>
  <si>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</si>
  <si>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</si>
  <si>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</si>
  <si>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</si>
  <si>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</si>
  <si>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</si>
  <si>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</si>
  <si>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</si>
  <si>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</si>
  <si>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</si>
  <si>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</si>
  <si>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</si>
  <si>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</si>
  <si>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</si>
  <si>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</si>
  <si>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</si>
  <si>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</si>
  <si>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</si>
  <si>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</si>
  <si>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</si>
  <si>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</si>
  <si>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</si>
  <si>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</si>
  <si>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</si>
  <si>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</si>
  <si>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</si>
  <si>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</si>
  <si>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</si>
  <si>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</si>
  <si>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</si>
  <si>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</si>
  <si>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</si>
  <si>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</si>
  <si>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</si>
  <si>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</si>
  <si>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</si>
  <si>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</si>
  <si>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</si>
  <si>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</si>
  <si>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</si>
  <si>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</si>
  <si>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</si>
  <si>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</si>
  <si>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</si>
  <si>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</si>
  <si>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</si>
  <si>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</si>
  <si>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</si>
  <si>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</si>
  <si>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</si>
  <si>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</si>
  <si>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</si>
  <si>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</si>
  <si>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</si>
  <si>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</si>
  <si>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</si>
  <si>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</si>
  <si>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</si>
  <si>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</si>
  <si>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</si>
  <si>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</si>
  <si>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</si>
  <si>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</si>
  <si>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</si>
  <si>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</si>
  <si>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</si>
  <si>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</si>
  <si>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</si>
  <si>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</si>
  <si>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</si>
  <si>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</si>
  <si>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</si>
  <si>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</si>
  <si>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</si>
  <si>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</si>
  <si>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</si>
  <si>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</si>
  <si>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</si>
  <si>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</si>
  <si>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</si>
  <si>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</si>
  <si>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</si>
  <si>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</si>
  <si>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</si>
  <si>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</si>
  <si>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</si>
  <si>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</si>
  <si>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</si>
  <si>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</si>
  <si>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</si>
  <si>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</si>
  <si>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</si>
  <si>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</si>
  <si>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</si>
  <si>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</si>
  <si>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</si>
  <si>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</si>
  <si>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</si>
  <si>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</si>
  <si>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</si>
  <si>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</si>
  <si>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</si>
  <si>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</si>
  <si>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</si>
  <si>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</si>
  <si>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</si>
  <si>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</si>
  <si>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</si>
  <si>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</si>
  <si>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</si>
  <si>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</si>
  <si>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</si>
  <si>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</si>
  <si>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</si>
  <si>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</si>
  <si>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</si>
  <si>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</si>
  <si>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</si>
  <si>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</si>
  <si>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</si>
  <si>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</si>
  <si>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</si>
  <si>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</si>
  <si>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</si>
  <si>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</si>
  <si>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</si>
  <si>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</si>
  <si>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</si>
  <si>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</si>
  <si>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</si>
  <si>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</si>
  <si>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</si>
  <si>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</si>
  <si>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</si>
  <si>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</si>
  <si>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</si>
  <si>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</si>
  <si>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</si>
  <si>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</si>
  <si>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</si>
  <si>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</si>
  <si>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</si>
  <si>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</si>
  <si>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</si>
  <si>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</si>
  <si>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</si>
  <si>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</si>
  <si>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</si>
  <si>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</si>
  <si>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</si>
  <si>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</si>
  <si>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</si>
  <si>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</si>
  <si>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</si>
  <si>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</si>
  <si>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</si>
  <si>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</si>
  <si>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</si>
  <si>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</si>
  <si>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</si>
  <si>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</si>
  <si>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</si>
  <si>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</si>
  <si>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</si>
  <si>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</si>
  <si>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</si>
  <si>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</si>
  <si>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</si>
  <si>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</si>
  <si>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</si>
  <si>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</si>
  <si>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</si>
  <si>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</si>
  <si>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</si>
  <si>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</si>
  <si>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</si>
  <si>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</si>
  <si>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</si>
  <si>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</si>
  <si>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</si>
  <si>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</si>
  <si>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</si>
  <si>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</si>
  <si>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</si>
  <si>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</si>
  <si>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</si>
  <si>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</si>
  <si>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</si>
  <si>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</si>
  <si>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</si>
  <si>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</si>
  <si>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</si>
  <si>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</si>
  <si>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</si>
  <si>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</si>
  <si>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</si>
  <si>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</si>
  <si>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</si>
  <si>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</si>
  <si>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</si>
  <si>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</si>
  <si>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</si>
  <si>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</si>
  <si>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</si>
  <si>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</si>
  <si>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</si>
  <si>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</si>
  <si>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</si>
  <si>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</si>
  <si>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</si>
  <si>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</si>
  <si>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</si>
  <si>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</si>
  <si>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</si>
  <si>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</si>
  <si>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</si>
  <si>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</si>
  <si>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</si>
  <si>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</si>
  <si>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</si>
  <si>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</si>
  <si>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</si>
  <si>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</si>
  <si>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</si>
  <si>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</si>
  <si>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</si>
  <si>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</si>
  <si>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</si>
  <si>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</si>
  <si>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</si>
  <si>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</si>
  <si>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</si>
  <si>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</si>
  <si>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</si>
  <si>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</si>
  <si>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</si>
  <si>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</si>
  <si>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</si>
  <si>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</si>
  <si>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</si>
  <si>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</si>
  <si>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</si>
  <si>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</si>
  <si>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</si>
  <si>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</si>
  <si>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</si>
  <si>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</si>
  <si>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</si>
  <si>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</si>
  <si>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</si>
  <si>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</si>
  <si>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</si>
  <si>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</si>
  <si>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</si>
  <si>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</si>
  <si>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</si>
  <si>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</si>
  <si>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</si>
  <si>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</si>
  <si>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</si>
  <si>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</si>
  <si>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</si>
  <si>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</si>
  <si>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</si>
  <si>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</si>
  <si>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</si>
  <si>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</si>
  <si>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</si>
  <si>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</si>
  <si>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</si>
  <si>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</si>
  <si>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</si>
  <si>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</si>
  <si>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</si>
  <si>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</si>
  <si>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</si>
  <si>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</si>
  <si>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</si>
  <si>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</si>
  <si>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</si>
  <si>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</si>
  <si>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</si>
  <si>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</si>
  <si>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</si>
  <si>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</si>
  <si>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</si>
  <si>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</si>
  <si>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</si>
  <si>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</si>
  <si>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</si>
  <si>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</si>
  <si>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</si>
  <si>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</si>
  <si>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</si>
  <si>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</si>
  <si>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</si>
  <si>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</si>
  <si>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</si>
  <si>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</si>
  <si>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</si>
  <si>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</si>
  <si>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</si>
  <si>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</si>
  <si>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</si>
  <si>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</si>
  <si>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</si>
  <si>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</si>
  <si>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</si>
  <si>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</si>
  <si>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</si>
  <si>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</si>
  <si>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</si>
  <si>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</si>
  <si>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</si>
  <si>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</si>
  <si>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</si>
  <si>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</si>
  <si>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</si>
  <si>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</si>
  <si>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</si>
  <si>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</si>
  <si>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</si>
  <si>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</si>
  <si>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</si>
  <si>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</si>
  <si>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</si>
  <si>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</si>
  <si>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</si>
  <si>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</si>
  <si>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</si>
  <si>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</si>
  <si>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</si>
  <si>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</si>
  <si>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</si>
  <si>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</si>
  <si>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</si>
  <si>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</si>
  <si>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</si>
  <si>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</si>
  <si>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</si>
  <si>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</si>
  <si>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</si>
  <si>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</si>
  <si>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</si>
  <si>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</si>
  <si>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</si>
  <si>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</si>
  <si>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</si>
  <si>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</si>
  <si>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</si>
  <si>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</si>
  <si>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</si>
  <si>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</si>
  <si>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</si>
  <si>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</si>
  <si>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</si>
  <si>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</si>
  <si>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</si>
  <si>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</si>
  <si>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</si>
  <si>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</si>
  <si>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</si>
  <si>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</si>
  <si>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</si>
  <si>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</si>
  <si>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</si>
  <si>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</si>
  <si>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</si>
  <si>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</si>
  <si>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</si>
  <si>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</si>
  <si>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</si>
  <si>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</si>
  <si>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</si>
  <si>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</si>
  <si>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</si>
  <si>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</si>
  <si>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</si>
  <si>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</si>
  <si>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</si>
  <si>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</si>
  <si>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</si>
  <si>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</si>
  <si>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</si>
  <si>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</si>
  <si>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</si>
  <si>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</si>
  <si>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</si>
  <si>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</si>
  <si>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</si>
  <si>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</si>
  <si>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</si>
  <si>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</si>
  <si>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</si>
  <si>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</si>
  <si>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</si>
  <si>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</si>
  <si>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</si>
  <si>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</si>
  <si>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</si>
  <si>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</si>
  <si>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</si>
  <si>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</si>
  <si>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</si>
  <si>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</si>
  <si>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</si>
  <si>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</si>
  <si>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</si>
  <si>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</si>
  <si>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</si>
  <si>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</si>
  <si>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</si>
  <si>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</si>
  <si>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</si>
  <si>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</si>
  <si>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</si>
  <si>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</si>
  <si>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</si>
  <si>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</si>
  <si>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</si>
  <si>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</si>
  <si>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</si>
  <si>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</si>
  <si>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</si>
  <si>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</si>
  <si>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</si>
  <si>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</si>
  <si>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</si>
  <si>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</si>
  <si>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</si>
  <si>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</si>
  <si>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</si>
  <si>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</si>
  <si>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</si>
  <si>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</si>
  <si>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</si>
  <si>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</si>
  <si>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</si>
  <si>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</si>
  <si>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</si>
  <si>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</si>
  <si>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</si>
  <si>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</si>
  <si>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</si>
  <si>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</si>
  <si>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</si>
  <si>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</si>
  <si>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</si>
  <si>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</si>
  <si>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</si>
  <si>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</si>
  <si>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</si>
  <si>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</si>
  <si>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</si>
  <si>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</si>
  <si>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</si>
  <si>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</si>
  <si>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</si>
  <si>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</si>
  <si>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</si>
  <si>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</si>
  <si>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</si>
  <si>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</si>
  <si>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</si>
  <si>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</si>
  <si>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</si>
  <si>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</si>
  <si>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</si>
  <si>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</si>
  <si>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</si>
  <si>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</si>
  <si>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</si>
  <si>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</si>
  <si>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</si>
  <si>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</si>
  <si>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</si>
  <si>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</si>
  <si>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</si>
  <si>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</si>
  <si>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</si>
  <si>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</si>
  <si>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</si>
  <si>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</si>
  <si>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</si>
  <si>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</si>
  <si>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</si>
  <si>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</si>
  <si>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</si>
  <si>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</si>
  <si>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</si>
  <si>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</si>
  <si>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</si>
  <si>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</si>
  <si>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</si>
  <si>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</si>
  <si>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</si>
  <si>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</si>
  <si>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</si>
  <si>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</si>
  <si>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</si>
  <si>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</si>
  <si>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</si>
  <si>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</si>
  <si>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</si>
  <si>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</si>
  <si>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</si>
  <si>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</si>
  <si>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</si>
  <si>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</si>
  <si>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</si>
  <si>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</si>
  <si>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</si>
  <si>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</si>
  <si>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</si>
  <si>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</si>
  <si>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</si>
  <si>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</si>
  <si>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</si>
  <si>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</si>
  <si>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</si>
  <si>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</si>
  <si>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</si>
  <si>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</si>
  <si>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</si>
  <si>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</si>
  <si>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</si>
  <si>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</si>
  <si>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</si>
  <si>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</si>
  <si>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</si>
  <si>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</si>
  <si>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</si>
  <si>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</si>
  <si>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</si>
  <si>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</si>
  <si>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</si>
  <si>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</si>
  <si>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</si>
  <si>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</si>
  <si>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</si>
  <si>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</si>
  <si>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</si>
  <si>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</si>
  <si>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</si>
  <si>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</si>
  <si>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</si>
  <si>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</si>
  <si>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</si>
  <si>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</si>
  <si>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</si>
  <si>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</si>
  <si>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</si>
  <si>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</si>
  <si>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</si>
  <si>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</si>
  <si>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</si>
  <si>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</si>
  <si>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</si>
  <si>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</si>
  <si>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</si>
  <si>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</si>
  <si>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</si>
  <si>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</si>
  <si>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</si>
  <si>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</si>
  <si>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</si>
  <si>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</si>
  <si>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</si>
  <si>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</si>
  <si>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</si>
  <si>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</si>
  <si>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</si>
  <si>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</si>
  <si>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</si>
  <si>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</si>
  <si>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</si>
  <si>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</si>
  <si>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</si>
  <si>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</si>
  <si>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</si>
  <si>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</si>
  <si>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</si>
  <si>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</si>
  <si>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</si>
  <si>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</si>
  <si>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</si>
  <si>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</si>
  <si>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</si>
  <si>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</si>
  <si>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</si>
  <si>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</si>
  <si>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</si>
  <si>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</si>
  <si>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</si>
  <si>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</si>
  <si>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</si>
  <si>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</si>
  <si>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</si>
  <si>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</si>
  <si>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</si>
  <si>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</si>
  <si>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</si>
  <si>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</si>
  <si>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</si>
  <si>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</si>
  <si>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</si>
  <si>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</si>
  <si>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</si>
  <si>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</si>
  <si>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</si>
  <si>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</si>
  <si>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</si>
  <si>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</si>
  <si>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</si>
  <si>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</si>
  <si>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</si>
  <si>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</si>
  <si>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</si>
  <si>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</si>
  <si>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</si>
  <si>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</si>
  <si>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</si>
  <si>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</si>
  <si>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</si>
  <si>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</si>
  <si>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</si>
  <si>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</si>
  <si>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</si>
  <si>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</si>
  <si>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</si>
  <si>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</si>
  <si>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</si>
  <si>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</si>
  <si>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</si>
  <si>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</si>
  <si>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</si>
  <si>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</si>
  <si>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</si>
  <si>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</si>
  <si>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</si>
  <si>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</si>
  <si>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</si>
  <si>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</si>
  <si>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</si>
  <si>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</si>
  <si>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</si>
  <si>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</si>
  <si>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</si>
  <si>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</si>
  <si>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</si>
  <si>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</si>
  <si>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</si>
  <si>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</si>
  <si>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</si>
  <si>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</si>
  <si>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</si>
  <si>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</si>
  <si>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</si>
  <si>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</si>
  <si>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</si>
  <si>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</si>
  <si>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</si>
  <si>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</si>
  <si>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</si>
  <si>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</si>
  <si>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</si>
  <si>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</si>
  <si>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</si>
  <si>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</si>
  <si>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</si>
  <si>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</si>
  <si>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</si>
  <si>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</si>
  <si>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</si>
  <si>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</si>
  <si>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</si>
  <si>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</si>
  <si>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</si>
  <si>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</si>
  <si>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</si>
  <si>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</si>
  <si>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</si>
  <si>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</si>
  <si>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</si>
  <si>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</si>
  <si>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</si>
  <si>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</si>
  <si>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</si>
  <si>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</si>
  <si>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</si>
  <si>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</si>
  <si>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</si>
  <si>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</si>
  <si>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</si>
  <si>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</si>
  <si>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</si>
  <si>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</si>
  <si>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</si>
  <si>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</si>
  <si>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</si>
  <si>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</si>
  <si>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</si>
  <si>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</si>
  <si>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</si>
  <si>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</si>
  <si>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</si>
  <si>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</si>
  <si>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</si>
  <si>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</si>
  <si>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</si>
  <si>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</si>
  <si>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</si>
  <si>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</si>
  <si>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</si>
  <si>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</si>
  <si>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</si>
  <si>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</si>
  <si>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</si>
  <si>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</si>
  <si>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</si>
  <si>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</si>
  <si>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</si>
  <si>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</si>
  <si>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</si>
  <si>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</si>
  <si>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</si>
  <si>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</si>
  <si>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</si>
  <si>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</si>
  <si>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</si>
  <si>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</si>
  <si>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</si>
  <si>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</si>
  <si>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</si>
  <si>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</si>
  <si>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</si>
  <si>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</si>
  <si>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</si>
  <si>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</si>
  <si>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</si>
  <si>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</si>
  <si>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</si>
  <si>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</si>
  <si>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</si>
  <si>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</si>
  <si>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</si>
  <si>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</si>
  <si>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</si>
  <si>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</si>
  <si>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</si>
  <si>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</si>
  <si>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</si>
  <si>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</si>
  <si>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</si>
  <si>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</si>
  <si>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</si>
  <si>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</si>
  <si>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</si>
  <si>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</si>
  <si>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</si>
  <si>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</si>
  <si>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</si>
  <si>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</si>
  <si>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</si>
  <si>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</si>
  <si>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</si>
  <si>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</si>
  <si>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</si>
  <si>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</si>
  <si>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</si>
  <si>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</si>
  <si>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</si>
  <si>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</si>
  <si>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</si>
  <si>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</si>
  <si>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</si>
  <si>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</si>
  <si>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</si>
  <si>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</si>
  <si>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</si>
  <si>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</si>
  <si>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</si>
  <si>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</si>
  <si>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</si>
  <si>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</si>
  <si>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</si>
  <si>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</si>
  <si>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</si>
  <si>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</si>
  <si>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</si>
  <si>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</si>
  <si>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</si>
  <si>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</si>
  <si>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</si>
  <si>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</si>
  <si>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</si>
  <si>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</si>
  <si>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</si>
  <si>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</si>
  <si>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</si>
  <si>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</si>
  <si>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</si>
  <si>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</si>
  <si>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</si>
  <si>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</si>
  <si>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</si>
  <si>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</si>
  <si>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</si>
  <si>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</si>
  <si>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</si>
  <si>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</si>
  <si>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</si>
  <si>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</si>
  <si>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</si>
  <si>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</si>
  <si>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</si>
  <si>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</si>
  <si>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</si>
  <si>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</si>
  <si>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</si>
  <si>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</si>
  <si>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</si>
  <si>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</si>
  <si>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</si>
  <si>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</si>
  <si>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</si>
  <si>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</si>
  <si>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</si>
  <si>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</si>
  <si>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</si>
  <si>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</si>
  <si>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</si>
  <si>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</si>
  <si>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</si>
  <si>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</si>
  <si>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</si>
  <si>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</si>
  <si>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</si>
  <si>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</si>
  <si>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</si>
  <si>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</si>
  <si>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</si>
  <si>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</si>
  <si>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</si>
  <si>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</si>
  <si>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</si>
  <si>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</si>
  <si>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</si>
  <si>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</si>
  <si>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</si>
  <si>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</si>
  <si>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</si>
  <si>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</si>
  <si>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</si>
  <si>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</si>
  <si>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</si>
  <si>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</si>
  <si>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</si>
  <si>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</si>
  <si>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</si>
  <si>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</si>
  <si>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</si>
  <si>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</si>
  <si>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</si>
  <si>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</si>
  <si>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</si>
  <si>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</si>
  <si>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</si>
  <si>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</si>
  <si>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</si>
  <si>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</si>
  <si>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</si>
  <si>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</si>
  <si>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</si>
  <si>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</si>
  <si>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</si>
  <si>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</si>
  <si>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</si>
  <si>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</si>
  <si>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</si>
  <si>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</si>
  <si>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</si>
  <si>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</si>
  <si>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</si>
  <si>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</si>
  <si>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</si>
  <si>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</si>
  <si>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</si>
  <si>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</si>
  <si>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</si>
  <si>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</si>
  <si>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</si>
  <si>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</si>
  <si>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</si>
  <si>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</si>
  <si>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</si>
  <si>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</si>
  <si>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</si>
  <si>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</si>
  <si>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</si>
  <si>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</si>
  <si>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</si>
  <si>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</si>
  <si>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</si>
  <si>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</si>
  <si>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</si>
  <si>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</si>
  <si>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</si>
  <si>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</si>
  <si>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</si>
  <si>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</si>
  <si>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</si>
  <si>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</si>
  <si>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</si>
  <si>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</si>
  <si>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</si>
  <si>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</si>
  <si>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</si>
  <si>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</si>
  <si>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</si>
  <si>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</si>
  <si>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</si>
  <si>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</si>
  <si>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</si>
  <si>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</si>
  <si>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</si>
  <si>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</si>
  <si>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</si>
  <si>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</si>
  <si>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</si>
  <si>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</si>
  <si>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</si>
  <si>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</si>
  <si>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</si>
  <si>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</si>
  <si>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</si>
  <si>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</si>
  <si>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</si>
  <si>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</si>
  <si>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</si>
  <si>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</si>
  <si>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</si>
  <si>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</si>
  <si>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</si>
  <si>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</si>
  <si>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</si>
  <si>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</si>
  <si>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</si>
  <si>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</si>
  <si>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</si>
  <si>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</si>
  <si>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</si>
  <si>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</si>
  <si>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</si>
  <si>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</si>
  <si>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</si>
  <si>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</si>
  <si>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</si>
  <si>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</si>
  <si>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</si>
  <si>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</si>
  <si>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</si>
  <si>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</si>
  <si>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</si>
  <si>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</si>
  <si>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</si>
  <si>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</si>
  <si>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</si>
  <si>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</si>
  <si>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</si>
  <si>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</si>
  <si>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</si>
  <si>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</si>
  <si>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</si>
  <si>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</si>
  <si>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</si>
  <si>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</si>
  <si>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</si>
  <si>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</si>
  <si>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</si>
  <si>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</si>
  <si>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</si>
  <si>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</si>
  <si>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</si>
  <si>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</si>
  <si>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</si>
  <si>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</si>
  <si>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</si>
  <si>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</si>
  <si>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</si>
  <si>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</si>
  <si>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</si>
  <si>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</si>
  <si>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</si>
  <si>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</si>
  <si>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</si>
  <si>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</si>
  <si>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</si>
  <si>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</si>
  <si>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</si>
  <si>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</si>
  <si>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</si>
  <si>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</si>
  <si>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</si>
  <si>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</si>
  <si>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</si>
  <si>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</si>
  <si>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</si>
  <si>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</si>
  <si>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</si>
  <si>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</si>
  <si>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</si>
  <si>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</si>
  <si>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</si>
  <si>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</si>
  <si>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</si>
  <si>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</si>
  <si>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</si>
  <si>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</si>
  <si>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</si>
  <si>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</si>
  <si>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</si>
  <si>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</si>
  <si>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</si>
  <si>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</si>
  <si>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</si>
  <si>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</si>
  <si>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</si>
  <si>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</si>
  <si>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</si>
  <si>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</si>
  <si>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</si>
  <si>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</si>
  <si>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</si>
  <si>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</si>
  <si>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</si>
  <si>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</si>
  <si>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</si>
  <si>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</si>
  <si>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</si>
  <si>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</si>
  <si>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</si>
  <si>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</si>
  <si>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</si>
  <si>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</si>
  <si>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</si>
  <si>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</si>
  <si>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</si>
  <si>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</si>
  <si>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</si>
  <si>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</si>
  <si>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</si>
  <si>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</si>
  <si>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</si>
  <si>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</si>
  <si>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</si>
  <si>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</si>
  <si>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</si>
  <si>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</si>
  <si>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</si>
  <si>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</si>
  <si>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</si>
  <si>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</si>
  <si>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</si>
  <si>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</si>
  <si>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</si>
  <si>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</si>
  <si>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</si>
  <si>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</si>
  <si>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</si>
  <si>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</si>
  <si>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</si>
  <si>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</si>
  <si>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</si>
  <si>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</si>
  <si>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</si>
  <si>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</si>
  <si>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</si>
  <si>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</si>
  <si>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</si>
  <si>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</si>
  <si>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</si>
  <si>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</si>
  <si>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</si>
  <si>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</si>
  <si>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</si>
  <si>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</si>
  <si>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</si>
  <si>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</si>
  <si>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</si>
  <si>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</si>
  <si>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</si>
  <si>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</si>
  <si>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</si>
  <si>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</si>
  <si>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</si>
  <si>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</si>
  <si>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</si>
  <si>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</si>
  <si>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</si>
  <si>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</si>
  <si>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</si>
  <si>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</si>
  <si>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</si>
  <si>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</si>
  <si>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</si>
  <si>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</si>
  <si>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</si>
  <si>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</si>
  <si>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</si>
  <si>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</si>
  <si>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</si>
  <si>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</si>
  <si>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</si>
  <si>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</si>
  <si>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</si>
  <si>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</si>
  <si>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</si>
  <si>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</si>
  <si>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</si>
  <si>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</si>
  <si>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</si>
  <si>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</si>
  <si>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</si>
  <si>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</si>
  <si>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</si>
  <si>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</si>
  <si>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</si>
  <si>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</si>
  <si>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</si>
  <si>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</si>
  <si>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</si>
  <si>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</si>
  <si>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</si>
  <si>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</si>
  <si>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</si>
  <si>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</si>
  <si>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</si>
  <si>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</si>
  <si>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</si>
  <si>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</si>
  <si>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</si>
  <si>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</si>
  <si>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</si>
  <si>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</si>
  <si>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</si>
  <si>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</si>
  <si>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</si>
  <si>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</si>
  <si>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</si>
  <si>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</si>
  <si>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</si>
  <si>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</si>
  <si>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</si>
  <si>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</si>
  <si>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</si>
  <si>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</si>
  <si>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</si>
  <si>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</si>
  <si>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</si>
  <si>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</si>
  <si>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</si>
  <si>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</si>
  <si>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</si>
  <si>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</si>
  <si>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</si>
  <si>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</si>
  <si>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</si>
  <si>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</si>
  <si>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</si>
  <si>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</si>
  <si>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</si>
  <si>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</si>
  <si>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</si>
  <si>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</si>
  <si>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</si>
  <si>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</si>
  <si>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</si>
  <si>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</si>
  <si>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</si>
  <si>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</si>
  <si>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</si>
  <si>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</si>
  <si>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</si>
  <si>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</si>
  <si>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</si>
  <si>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</si>
  <si>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</si>
  <si>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</si>
  <si>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</si>
  <si>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</si>
  <si>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</si>
  <si>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</si>
  <si>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</si>
  <si>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</si>
  <si>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</si>
  <si>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</si>
  <si>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</si>
  <si>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</si>
  <si>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</si>
  <si>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</si>
  <si>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</si>
  <si>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</si>
  <si>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</si>
  <si>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</si>
  <si>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</si>
  <si>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</si>
  <si>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</si>
  <si>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</si>
  <si>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</si>
  <si>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</si>
  <si>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</si>
  <si>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</si>
  <si>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</si>
  <si>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</si>
  <si>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</si>
  <si>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</si>
  <si>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</si>
  <si>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</si>
  <si>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</si>
  <si>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</si>
  <si>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</si>
  <si>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</si>
  <si>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</si>
  <si>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</si>
  <si>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</si>
  <si>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</si>
  <si>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</si>
  <si>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</si>
  <si>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</si>
  <si>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</si>
  <si>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</si>
  <si>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</si>
  <si>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</si>
  <si>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</si>
  <si>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</si>
  <si>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</si>
  <si>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</si>
  <si>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</si>
  <si>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</si>
  <si>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</si>
  <si>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</si>
  <si>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</si>
  <si>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</si>
  <si>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</si>
  <si>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</si>
  <si>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</si>
  <si>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</si>
  <si>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</si>
  <si>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</si>
  <si>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</si>
  <si>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</si>
  <si>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</si>
  <si>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</si>
  <si>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</si>
  <si>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</si>
  <si>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</si>
  <si>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</si>
  <si>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</si>
  <si>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</si>
  <si>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</si>
  <si>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</si>
  <si>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</si>
  <si>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</si>
  <si>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</si>
  <si>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</si>
  <si>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</si>
  <si>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</si>
  <si>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</si>
  <si>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</si>
  <si>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</si>
  <si>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</si>
  <si>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</si>
  <si>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</si>
  <si>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</si>
  <si>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</si>
  <si>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</si>
  <si>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</si>
  <si>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</si>
  <si>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</si>
  <si>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</si>
  <si>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</si>
  <si>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</si>
  <si>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</si>
  <si>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</si>
  <si>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</si>
  <si>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</si>
  <si>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</si>
  <si>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</si>
  <si>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</si>
  <si>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</si>
  <si>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</si>
  <si>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</si>
  <si>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</si>
  <si>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</si>
  <si>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</si>
  <si>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</si>
  <si>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</si>
  <si>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</si>
  <si>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</si>
  <si>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</si>
  <si>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</si>
  <si>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</si>
  <si>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</si>
  <si>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</si>
  <si>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</si>
  <si>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</si>
  <si>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</si>
  <si>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</si>
  <si>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</si>
  <si>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</si>
  <si>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</si>
  <si>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</si>
  <si>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</si>
  <si>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</si>
  <si>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</si>
  <si>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</si>
  <si>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</si>
  <si>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</si>
  <si>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</si>
  <si>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</si>
  <si>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</si>
  <si>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</si>
  <si>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</si>
  <si>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</si>
  <si>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</si>
  <si>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</si>
  <si>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</si>
  <si>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</si>
  <si>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</si>
  <si>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</si>
  <si>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</si>
  <si>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</si>
  <si>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</si>
  <si>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</si>
  <si>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</si>
  <si>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</si>
  <si>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</si>
  <si>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</si>
  <si>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</si>
  <si>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</si>
  <si>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</si>
  <si>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</si>
  <si>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</si>
  <si>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</si>
  <si>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</si>
  <si>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</si>
  <si>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</si>
  <si>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</si>
  <si>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</si>
  <si>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</si>
  <si>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</si>
  <si>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</si>
  <si>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</si>
  <si>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</si>
  <si>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</si>
  <si>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</si>
  <si>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</si>
  <si>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</si>
  <si>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</si>
  <si>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</si>
  <si>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</si>
  <si>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</si>
  <si>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</si>
  <si>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</si>
  <si>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</si>
  <si>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</si>
  <si>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</si>
  <si>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</si>
  <si>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</si>
  <si>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</si>
  <si>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</si>
  <si>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</si>
  <si>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</si>
  <si>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</si>
  <si>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</si>
  <si>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</si>
  <si>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</si>
  <si>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</si>
  <si>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</si>
  <si>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</si>
  <si>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</si>
  <si>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</si>
  <si>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</si>
  <si>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</si>
  <si>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</si>
  <si>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</si>
  <si>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</si>
  <si>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</si>
  <si>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</si>
  <si>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</si>
  <si>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</si>
  <si>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</si>
  <si>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</si>
  <si>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</si>
  <si>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</si>
  <si>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</si>
  <si>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</si>
  <si>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</si>
  <si>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</si>
  <si>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</si>
  <si>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</si>
  <si>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</si>
  <si>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</si>
  <si>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</si>
  <si>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</si>
  <si>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</si>
  <si>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</si>
  <si>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</si>
  <si>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</si>
  <si>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</si>
  <si>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</si>
  <si>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</si>
  <si>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</si>
  <si>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</si>
  <si>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</si>
  <si>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</si>
  <si>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</si>
  <si>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</si>
  <si>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</si>
  <si>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</si>
  <si>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</si>
  <si>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</si>
  <si>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</si>
  <si>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</si>
  <si>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</si>
  <si>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</si>
  <si>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</si>
  <si>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</si>
  <si>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</si>
  <si>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</si>
  <si>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</si>
  <si>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</si>
  <si>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</si>
  <si>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</si>
  <si>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</si>
  <si>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</si>
  <si>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</si>
  <si>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</si>
  <si>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</si>
  <si>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</si>
  <si>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</si>
  <si>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</si>
  <si>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</si>
  <si>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</si>
  <si>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</si>
  <si>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</si>
  <si>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</si>
  <si>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</si>
  <si>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</si>
  <si>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</si>
  <si>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</si>
  <si>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</si>
  <si>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</si>
  <si>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</si>
  <si>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</si>
  <si>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</si>
  <si>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</si>
  <si>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</si>
  <si>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</si>
  <si>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</si>
  <si>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</si>
  <si>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</si>
  <si>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</si>
  <si>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</si>
  <si>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</si>
  <si>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</si>
  <si>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</si>
  <si>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</si>
  <si>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</si>
  <si>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</si>
  <si>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</si>
  <si>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</si>
  <si>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</si>
  <si>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</si>
  <si>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</si>
  <si>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</si>
  <si>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</si>
  <si>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</si>
  <si>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</si>
  <si>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</si>
  <si>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</si>
  <si>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</si>
  <si>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</si>
  <si>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</si>
  <si>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</si>
  <si>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</si>
  <si>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</si>
  <si>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</si>
  <si>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</si>
  <si>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</si>
  <si>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</si>
  <si>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</si>
  <si>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</si>
  <si>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</si>
  <si>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</si>
  <si>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</si>
  <si>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</si>
  <si>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</si>
  <si>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</si>
  <si>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</si>
  <si>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</si>
  <si>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</si>
  <si>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</si>
  <si>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</si>
  <si>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</si>
  <si>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</si>
  <si>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</si>
  <si>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</si>
  <si>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</si>
  <si>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</si>
  <si>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</si>
  <si>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</si>
  <si>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</si>
  <si>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</si>
  <si>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</si>
  <si>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</si>
  <si>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</si>
  <si>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</si>
  <si>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</si>
  <si>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</si>
  <si>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</si>
  <si>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</si>
  <si>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</si>
  <si>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</si>
  <si>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</si>
  <si>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</si>
  <si>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</si>
  <si>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</si>
  <si>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</si>
  <si>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</si>
  <si>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</si>
  <si>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</si>
  <si>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</si>
  <si>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</si>
  <si>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</si>
  <si>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</si>
  <si>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</si>
  <si>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</si>
  <si>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</si>
  <si>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</si>
  <si>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</si>
  <si>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</si>
  <si>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</si>
  <si>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</si>
  <si>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</si>
  <si>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</si>
  <si>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</si>
  <si>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</si>
  <si>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</si>
  <si>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</si>
  <si>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</si>
  <si>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</si>
  <si>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</si>
  <si>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</si>
  <si>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</si>
  <si>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</si>
  <si>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</si>
  <si>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</si>
  <si>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</si>
  <si>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</si>
  <si>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</si>
  <si>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</si>
  <si>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</si>
  <si>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</si>
  <si>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</si>
  <si>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</si>
  <si>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</si>
  <si>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</si>
  <si>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</si>
  <si>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</si>
  <si>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</si>
  <si>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</si>
  <si>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</si>
  <si>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</si>
  <si>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</si>
  <si>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</si>
  <si>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</si>
  <si>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</si>
  <si>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</si>
  <si>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</si>
  <si>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</si>
  <si>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</si>
  <si>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</si>
  <si>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</si>
  <si>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</si>
  <si>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</si>
  <si>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</si>
  <si>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</si>
  <si>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</si>
  <si>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</si>
  <si>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</si>
  <si>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</si>
  <si>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</si>
  <si>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</si>
  <si>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</si>
  <si>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</si>
  <si>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</si>
  <si>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</si>
  <si>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</si>
  <si>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</si>
  <si>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</si>
  <si>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</si>
  <si>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</si>
  <si>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</si>
  <si>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</si>
  <si>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</si>
  <si>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</si>
  <si>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</si>
  <si>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</si>
  <si>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</si>
  <si>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</si>
  <si>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</si>
  <si>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</si>
  <si>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</si>
  <si>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</si>
  <si>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</si>
  <si>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</si>
  <si>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</si>
  <si>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</si>
  <si>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</si>
  <si>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</si>
  <si>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</si>
  <si>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</si>
  <si>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</si>
  <si>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</si>
  <si>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</si>
  <si>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</si>
  <si>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</si>
  <si>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</si>
  <si>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</si>
  <si>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</si>
  <si>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</si>
  <si>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</si>
  <si>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</si>
  <si>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</si>
  <si>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</si>
  <si>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</si>
  <si>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</si>
  <si>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</si>
  <si>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</si>
  <si>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</si>
  <si>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</si>
  <si>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</si>
  <si>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</si>
  <si>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</si>
  <si>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</si>
  <si>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</si>
  <si>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</si>
  <si>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</si>
  <si>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</si>
  <si>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</si>
  <si>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</si>
  <si>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</si>
  <si>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</si>
  <si>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</si>
  <si>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</si>
  <si>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</si>
  <si>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</si>
  <si>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</si>
  <si>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</si>
  <si>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</si>
  <si>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</si>
  <si>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</si>
  <si>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</si>
  <si>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</si>
  <si>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</si>
  <si>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</si>
  <si>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</si>
  <si>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</si>
  <si>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</si>
  <si>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</si>
  <si>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</si>
  <si>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</si>
  <si>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</si>
  <si>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</si>
  <si>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</si>
  <si>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</si>
  <si>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</si>
  <si>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</si>
  <si>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</si>
  <si>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</si>
  <si>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</si>
  <si>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</si>
  <si>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</si>
  <si>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</si>
  <si>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</si>
  <si>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</si>
  <si>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</si>
  <si>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</si>
  <si>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</si>
  <si>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</si>
  <si>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</si>
  <si>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</si>
  <si>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</si>
  <si>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</si>
  <si>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</si>
  <si>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</si>
  <si>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</si>
  <si>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</si>
  <si>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</si>
  <si>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</si>
  <si>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</si>
  <si>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</si>
  <si>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</si>
  <si>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</si>
  <si>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</si>
  <si>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</si>
  <si>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</si>
  <si>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</si>
  <si>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</si>
  <si>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</si>
  <si>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</si>
  <si>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</si>
  <si>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</si>
  <si>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</si>
  <si>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</si>
  <si>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</si>
  <si>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</si>
  <si>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</si>
  <si>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</si>
  <si>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</si>
  <si>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</si>
  <si>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</si>
  <si>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</si>
  <si>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</si>
  <si>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</si>
  <si>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</si>
  <si>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</si>
  <si>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</si>
  <si>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</si>
  <si>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</si>
  <si>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</si>
  <si>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</si>
  <si>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</si>
  <si>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</si>
  <si>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</si>
  <si>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</si>
  <si>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</si>
  <si>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</si>
  <si>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</si>
  <si>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</si>
  <si>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</si>
  <si>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</si>
  <si>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</si>
  <si>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</si>
  <si>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</si>
  <si>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</si>
  <si>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</si>
  <si>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</si>
  <si>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</si>
  <si>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</si>
  <si>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</si>
  <si>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</si>
  <si>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</si>
  <si>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</si>
  <si>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</si>
  <si>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</si>
  <si>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</si>
  <si>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</si>
  <si>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</si>
  <si>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</si>
  <si>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</si>
  <si>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</si>
  <si>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</si>
  <si>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</si>
  <si>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</si>
  <si>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</si>
  <si>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</si>
  <si>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</si>
  <si>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</si>
  <si>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</si>
  <si>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</si>
  <si>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</si>
  <si>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</si>
  <si>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</si>
  <si>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</si>
  <si>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</si>
  <si>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</si>
  <si>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</si>
  <si>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</si>
  <si>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</si>
  <si>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</si>
  <si>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</si>
  <si>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</si>
  <si>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</si>
  <si>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</si>
  <si>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</si>
  <si>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</si>
  <si>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</si>
  <si>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</si>
  <si>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</si>
  <si>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</si>
  <si>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</si>
  <si>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</si>
  <si>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</si>
  <si>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</si>
  <si>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</si>
  <si>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</si>
  <si>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</si>
  <si>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</si>
  <si>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</si>
  <si>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</si>
  <si>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</si>
  <si>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</si>
  <si>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</si>
  <si>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</si>
  <si>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</si>
  <si>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</si>
  <si>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</si>
  <si>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</si>
  <si>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</si>
  <si>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</si>
  <si>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</si>
  <si>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</si>
  <si>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</si>
  <si>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</si>
  <si>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</si>
  <si>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</si>
  <si>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</si>
  <si>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</si>
  <si>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</si>
  <si>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</si>
  <si>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</si>
  <si>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</si>
  <si>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</si>
  <si>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</si>
  <si>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</si>
  <si>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</si>
  <si>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</si>
  <si>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</si>
  <si>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</si>
  <si>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</si>
  <si>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</si>
  <si>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</si>
  <si>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</si>
  <si>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</si>
  <si>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</si>
  <si>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</si>
  <si>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</si>
  <si>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</si>
  <si>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</si>
  <si>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</si>
  <si>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</si>
  <si>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</si>
  <si>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</si>
  <si>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</si>
  <si>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</si>
  <si>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</si>
  <si>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</si>
  <si>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</si>
  <si>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</si>
  <si>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</si>
  <si>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</si>
  <si>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</si>
  <si>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</si>
  <si>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</si>
  <si>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</si>
  <si>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</si>
  <si>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</si>
  <si>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</si>
  <si>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</si>
  <si>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</si>
  <si>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</si>
  <si>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</si>
  <si>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</si>
  <si>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</si>
  <si>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</si>
  <si>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</si>
  <si>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</si>
  <si>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</si>
  <si>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</si>
  <si>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</si>
  <si>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</si>
  <si>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</si>
  <si>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</si>
  <si>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</si>
  <si>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</si>
  <si>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</si>
  <si>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</si>
  <si>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</si>
  <si>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</si>
  <si>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</si>
  <si>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</si>
  <si>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</si>
  <si>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</si>
  <si>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</si>
  <si>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</si>
  <si>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</si>
  <si>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</si>
  <si>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</si>
  <si>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</si>
  <si>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</si>
  <si>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</si>
  <si>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</si>
  <si>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</si>
  <si>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</si>
  <si>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</si>
  <si>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</si>
  <si>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</si>
  <si>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</si>
  <si>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</si>
  <si>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</si>
  <si>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</si>
  <si>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</si>
  <si>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</si>
  <si>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</si>
  <si>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</si>
  <si>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</si>
  <si>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</si>
  <si>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</si>
  <si>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</si>
  <si>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</si>
  <si>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</si>
  <si>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</si>
  <si>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</si>
  <si>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</si>
  <si>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</si>
  <si>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</si>
  <si>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</si>
  <si>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</si>
  <si>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</si>
  <si>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</si>
  <si>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</si>
  <si>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</si>
  <si>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</si>
  <si>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</si>
  <si>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</si>
  <si>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</si>
  <si>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</si>
  <si>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</si>
  <si>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</si>
  <si>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</si>
  <si>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</si>
  <si>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</si>
  <si>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</si>
  <si>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</si>
  <si>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</si>
  <si>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</si>
  <si>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</si>
  <si>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</si>
  <si>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</si>
  <si>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</si>
  <si>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</si>
  <si>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</si>
  <si>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</si>
  <si>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</si>
  <si>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</si>
  <si>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</si>
  <si>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</si>
  <si>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</si>
  <si>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</si>
  <si>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</si>
  <si>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</si>
  <si>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</si>
  <si>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</si>
  <si>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</si>
  <si>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</si>
  <si>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</si>
  <si>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</si>
  <si>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</si>
  <si>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</si>
  <si>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</si>
  <si>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</si>
  <si>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</si>
  <si>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</si>
  <si>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</si>
  <si>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</si>
  <si>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</si>
  <si>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</si>
  <si>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</si>
  <si>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</si>
  <si>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</si>
  <si>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</si>
  <si>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</si>
  <si>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</si>
  <si>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</si>
  <si>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</si>
  <si>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</si>
  <si>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</si>
  <si>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</si>
  <si>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</si>
  <si>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</si>
  <si>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</si>
  <si>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</si>
  <si>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</si>
  <si>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</si>
  <si>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</si>
  <si>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</si>
  <si>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</si>
  <si>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</si>
  <si>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</si>
  <si>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</si>
  <si>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</si>
  <si>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</si>
  <si>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</si>
  <si>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</si>
  <si>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</si>
  <si>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</si>
  <si>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</si>
  <si>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</si>
  <si>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</si>
  <si>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</si>
  <si>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</si>
  <si>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</si>
  <si>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</si>
  <si>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</si>
  <si>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</si>
  <si>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</si>
  <si>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</si>
  <si>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</si>
  <si>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</si>
  <si>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</si>
  <si>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</si>
  <si>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</si>
  <si>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</si>
  <si>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</si>
  <si>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</si>
  <si>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</si>
  <si>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</si>
  <si>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</si>
  <si>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</si>
  <si>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</si>
  <si>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</si>
  <si>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</si>
  <si>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</si>
  <si>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</si>
  <si>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</si>
  <si>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</si>
  <si>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</si>
  <si>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</si>
  <si>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</si>
  <si>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</si>
  <si>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</si>
  <si>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</si>
  <si>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</si>
  <si>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</si>
  <si>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</si>
  <si>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</si>
  <si>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</si>
  <si>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</si>
  <si>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</si>
  <si>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</si>
  <si>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</si>
  <si>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</si>
  <si>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</si>
  <si>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</si>
  <si>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</si>
  <si>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</si>
  <si>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</si>
  <si>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</si>
  <si>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</si>
  <si>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</si>
  <si>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</si>
  <si>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</si>
  <si>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</si>
  <si>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</si>
  <si>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</si>
  <si>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</si>
  <si>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</si>
  <si>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</si>
  <si>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</si>
  <si>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</si>
  <si>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</si>
  <si>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</si>
  <si>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</si>
  <si>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</si>
  <si>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</si>
  <si>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</si>
  <si>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</si>
  <si>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</si>
  <si>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</si>
  <si>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</si>
  <si>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</si>
  <si>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</si>
  <si>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</si>
  <si>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</si>
  <si>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</si>
  <si>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</si>
  <si>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</si>
  <si>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</si>
  <si>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</si>
  <si>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</si>
  <si>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</si>
  <si>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</si>
  <si>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</si>
  <si>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</si>
  <si>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</si>
  <si>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</si>
  <si>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</si>
  <si>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</si>
  <si>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</si>
  <si>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</si>
  <si>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</si>
  <si>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</si>
  <si>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</si>
  <si>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</si>
  <si>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</si>
  <si>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</si>
  <si>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</si>
  <si>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</si>
  <si>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</si>
  <si>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</si>
  <si>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</si>
  <si>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</si>
  <si>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</si>
  <si>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</si>
  <si>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</si>
  <si>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</si>
  <si>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</si>
  <si>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</si>
  <si>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</si>
  <si>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</si>
  <si>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</si>
  <si>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</si>
  <si>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</si>
  <si>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</si>
  <si>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</si>
  <si>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</si>
  <si>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</si>
  <si>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</si>
  <si>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</si>
  <si>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</si>
  <si>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</si>
  <si>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</si>
  <si>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</si>
  <si>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</si>
  <si>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</si>
  <si>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</si>
  <si>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</si>
  <si>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</si>
  <si>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</si>
  <si>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</si>
  <si>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</si>
  <si>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</si>
  <si>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</si>
  <si>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</si>
  <si>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</si>
  <si>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</si>
  <si>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</si>
  <si>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</si>
  <si>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</si>
  <si>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</si>
  <si>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</si>
  <si>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</si>
  <si>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</si>
  <si>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</si>
  <si>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</si>
  <si>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</si>
  <si>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</si>
  <si>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</si>
  <si>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</si>
  <si>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</si>
  <si>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</si>
  <si>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</si>
  <si>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</si>
  <si>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</si>
  <si>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</si>
  <si>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</si>
  <si>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</si>
  <si>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</si>
  <si>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</si>
  <si>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</si>
  <si>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</si>
  <si>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</si>
  <si>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</si>
  <si>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</si>
  <si>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</si>
  <si>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</si>
  <si>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</si>
  <si>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</si>
  <si>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</si>
  <si>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</si>
  <si>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</si>
  <si>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</si>
  <si>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</si>
  <si>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</si>
  <si>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</si>
  <si>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</si>
  <si>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</si>
  <si>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</si>
  <si>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</si>
  <si>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</si>
  <si>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</si>
  <si>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</si>
  <si>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</si>
  <si>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</si>
  <si>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</si>
  <si>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</si>
  <si>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</si>
  <si>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</si>
  <si>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</si>
  <si>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</si>
  <si>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</si>
  <si>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</si>
  <si>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</si>
  <si>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</si>
  <si>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</si>
  <si>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</si>
  <si>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</si>
  <si>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</si>
  <si>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</si>
  <si>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</si>
  <si>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</si>
  <si>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</si>
  <si>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</si>
  <si>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</si>
  <si>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</si>
  <si>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</si>
  <si>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</si>
  <si>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</si>
  <si>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</si>
  <si>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</si>
  <si>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</si>
  <si>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</si>
  <si>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</si>
  <si>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</si>
  <si>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</si>
  <si>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</si>
  <si>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</si>
  <si>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</si>
  <si>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</si>
  <si>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</si>
  <si>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</si>
  <si>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</si>
  <si>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</si>
  <si>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</si>
  <si>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</si>
  <si>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</si>
  <si>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</si>
  <si>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</si>
  <si>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</si>
  <si>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</si>
  <si>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</si>
  <si>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</si>
  <si>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</si>
  <si>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</si>
  <si>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</si>
  <si>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</si>
  <si>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</si>
  <si>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</si>
  <si>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</si>
  <si>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</si>
  <si>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</si>
  <si>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</si>
  <si>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</si>
  <si>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</si>
  <si>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</si>
  <si>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</si>
  <si>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</si>
  <si>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</si>
  <si>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</si>
  <si>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</si>
  <si>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</si>
  <si>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</si>
  <si>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</si>
  <si>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</si>
  <si>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</si>
  <si>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</si>
  <si>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</si>
  <si>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</si>
  <si>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</si>
  <si>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</si>
  <si>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</si>
  <si>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</si>
  <si>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</si>
  <si>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</si>
  <si>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</si>
  <si>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</si>
  <si>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</si>
  <si>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</si>
  <si>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</si>
  <si>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</si>
  <si>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</si>
  <si>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</si>
  <si>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</si>
  <si>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</si>
  <si>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</si>
  <si>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</si>
  <si>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</si>
  <si>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</si>
  <si>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</si>
  <si>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</si>
  <si>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</si>
  <si>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</si>
  <si>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</si>
  <si>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</si>
  <si>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</si>
  <si>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</si>
  <si>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</si>
  <si>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</si>
  <si>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</si>
  <si>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</si>
  <si>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</si>
  <si>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</si>
  <si>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</si>
  <si>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</si>
  <si>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</si>
  <si>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</si>
  <si>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</si>
  <si>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</si>
  <si>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</si>
  <si>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</si>
  <si>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</si>
  <si>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</si>
  <si>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</si>
  <si>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</si>
  <si>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</si>
  <si>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</si>
  <si>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</si>
  <si>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</si>
  <si>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</si>
  <si>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</si>
  <si>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</si>
  <si>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</si>
  <si>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</si>
  <si>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</si>
  <si>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</si>
  <si>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</si>
  <si>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</si>
  <si>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</si>
  <si>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</si>
  <si>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</si>
  <si>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</si>
  <si>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</si>
  <si>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</si>
  <si>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</si>
  <si>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</si>
  <si>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</si>
  <si>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</si>
  <si>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</si>
  <si>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</si>
  <si>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</si>
  <si>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</si>
  <si>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</si>
  <si>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</si>
  <si>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</si>
  <si>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</si>
  <si>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</si>
  <si>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</si>
  <si>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</si>
  <si>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</si>
  <si>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</si>
  <si>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</si>
  <si>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</si>
  <si>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</si>
  <si>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</si>
  <si>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</si>
  <si>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</si>
  <si>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</si>
  <si>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</si>
  <si>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</si>
  <si>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</si>
  <si>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</si>
  <si>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</si>
  <si>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</si>
  <si>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</si>
  <si>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</si>
  <si>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</si>
  <si>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</si>
  <si>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</si>
  <si>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</si>
  <si>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</si>
  <si>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</si>
  <si>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</si>
  <si>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</si>
  <si>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</si>
  <si>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</si>
  <si>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</si>
  <si>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</si>
  <si>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</si>
  <si>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</si>
  <si>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</si>
  <si>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</si>
  <si>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</si>
  <si>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</si>
  <si>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</si>
  <si>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</si>
  <si>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</si>
  <si>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</si>
  <si>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</si>
  <si>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</si>
  <si>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</si>
  <si>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</si>
  <si>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</si>
  <si>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</si>
  <si>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</si>
  <si>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</si>
  <si>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</si>
  <si>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</si>
  <si>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</si>
  <si>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</si>
  <si>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</si>
  <si>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</si>
  <si>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</si>
  <si>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</si>
  <si>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</si>
  <si>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</si>
  <si>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</si>
  <si>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</si>
  <si>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</si>
  <si>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</si>
  <si>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</si>
  <si>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</si>
  <si>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</si>
  <si>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</si>
  <si>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</si>
  <si>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</si>
  <si>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</si>
  <si>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</si>
  <si>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</si>
  <si>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</si>
  <si>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</si>
  <si>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</si>
  <si>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</si>
  <si>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</si>
  <si>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</si>
  <si>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</si>
  <si>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</si>
  <si>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</si>
  <si>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</si>
  <si>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</si>
  <si>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</si>
  <si>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</si>
  <si>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</si>
  <si>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</si>
  <si>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</si>
  <si>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</si>
  <si>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</si>
  <si>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</si>
  <si>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</si>
  <si>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</si>
  <si>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</si>
  <si>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</si>
  <si>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</si>
  <si>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</si>
  <si>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</si>
  <si>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</si>
  <si>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</si>
  <si>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</si>
  <si>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</si>
  <si>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</si>
  <si>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</si>
  <si>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</si>
  <si>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</si>
  <si>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</si>
  <si>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</si>
  <si>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</si>
  <si>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</si>
  <si>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</si>
  <si>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</si>
  <si>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</si>
  <si>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</si>
  <si>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</si>
  <si>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</si>
  <si>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</si>
  <si>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</si>
  <si>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</si>
  <si>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</si>
  <si>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</si>
  <si>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</si>
  <si>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</si>
  <si>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</si>
  <si>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</si>
  <si>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</si>
  <si>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</si>
  <si>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</si>
  <si>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</si>
  <si>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</si>
  <si>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</si>
  <si>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</si>
  <si>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</si>
  <si>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</si>
  <si>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</si>
  <si>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</si>
  <si>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</si>
  <si>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</si>
  <si>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</si>
  <si>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</si>
  <si>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</si>
  <si>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</si>
  <si>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</si>
  <si>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</si>
  <si>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</si>
  <si>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</si>
  <si>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</si>
  <si>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</si>
  <si>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</si>
  <si>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</si>
  <si>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</si>
  <si>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</si>
  <si>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</si>
  <si>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</si>
  <si>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</si>
  <si>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</si>
  <si>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</si>
  <si>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</si>
  <si>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</si>
  <si>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</si>
  <si>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</si>
  <si>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</si>
  <si>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</si>
  <si>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</si>
  <si>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</si>
  <si>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</si>
  <si>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</si>
  <si>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</si>
  <si>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</si>
  <si>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</si>
  <si>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</si>
  <si>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</si>
  <si>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</si>
  <si>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</si>
  <si>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</si>
  <si>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</si>
  <si>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</si>
  <si>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</si>
  <si>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</si>
  <si>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</si>
  <si>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</si>
  <si>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</si>
  <si>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</si>
  <si>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</si>
  <si>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</si>
  <si>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</si>
  <si>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</si>
  <si>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</si>
  <si>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</si>
  <si>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</si>
  <si>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</si>
  <si>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</si>
  <si>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</si>
  <si>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</si>
  <si>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</si>
  <si>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</si>
  <si>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</si>
  <si>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</si>
  <si>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</si>
  <si>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</si>
  <si>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</si>
  <si>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</si>
  <si>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</si>
  <si>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</si>
  <si>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</si>
  <si>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</si>
  <si>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</si>
  <si>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</si>
  <si>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</si>
  <si>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</si>
  <si>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</si>
  <si>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</si>
  <si>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</si>
  <si>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</si>
  <si>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</si>
  <si>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</si>
  <si>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</si>
  <si>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</si>
  <si>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</si>
  <si>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</si>
  <si>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</si>
  <si>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</si>
  <si>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</si>
  <si>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</si>
  <si>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</si>
  <si>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</si>
  <si>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</si>
  <si>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</si>
  <si>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</si>
  <si>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</si>
  <si>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</si>
  <si>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</si>
  <si>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</si>
  <si>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</si>
  <si>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</si>
  <si>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</si>
  <si>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</si>
  <si>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</si>
  <si>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</si>
  <si>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</si>
  <si>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</si>
  <si>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</si>
  <si>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</si>
  <si>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</si>
  <si>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</si>
  <si>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</si>
  <si>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</si>
  <si>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</si>
  <si>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</si>
  <si>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</si>
  <si>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</si>
  <si>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</si>
  <si>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</si>
  <si>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</si>
  <si>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</si>
  <si>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</si>
  <si>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</si>
  <si>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</si>
  <si>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</si>
  <si>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</si>
  <si>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</si>
  <si>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</si>
  <si>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</si>
  <si>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</si>
  <si>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</si>
  <si>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</si>
  <si>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</si>
  <si>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</si>
  <si>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</si>
  <si>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</si>
  <si>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</si>
  <si>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</si>
  <si>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</si>
  <si>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</si>
  <si>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</si>
  <si>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</si>
  <si>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</si>
  <si>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</si>
  <si>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</si>
  <si>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</si>
  <si>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</si>
  <si>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</si>
  <si>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</si>
  <si>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</si>
  <si>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</si>
  <si>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</si>
  <si>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</si>
  <si>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</si>
  <si>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</si>
  <si>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</si>
  <si>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</si>
  <si>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</si>
  <si>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</si>
  <si>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</si>
  <si>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</si>
  <si>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</si>
  <si>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</si>
  <si>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</si>
  <si>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</si>
  <si>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</si>
  <si>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</si>
  <si>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</si>
  <si>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</si>
  <si>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</si>
  <si>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</si>
  <si>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</si>
  <si>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</si>
  <si>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</si>
  <si>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</si>
  <si>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</si>
  <si>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</si>
  <si>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</si>
  <si>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</si>
  <si>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</si>
  <si>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</si>
  <si>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</si>
  <si>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</si>
  <si>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</si>
  <si>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</si>
  <si>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</si>
  <si>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</si>
  <si>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</si>
  <si>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</si>
  <si>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</si>
  <si>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</si>
  <si>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</si>
  <si>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</si>
  <si>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</si>
  <si>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</si>
  <si>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</si>
  <si>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</si>
  <si>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</si>
  <si>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</si>
  <si>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</si>
  <si>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</si>
  <si>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</si>
  <si>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</si>
  <si>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</si>
  <si>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</si>
  <si>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</si>
  <si>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</si>
  <si>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</si>
  <si>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</si>
  <si>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</si>
  <si>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</si>
  <si>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</si>
  <si>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</si>
  <si>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</si>
  <si>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</si>
  <si>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</si>
  <si>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</si>
  <si>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</si>
  <si>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</si>
  <si>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</si>
  <si>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</si>
  <si>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</si>
  <si>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</si>
  <si>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</si>
  <si>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</si>
  <si>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</si>
  <si>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</si>
  <si>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</si>
  <si>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</si>
  <si>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</si>
  <si>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</si>
  <si>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</si>
  <si>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</si>
  <si>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</si>
  <si>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</si>
  <si>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</si>
  <si>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</si>
  <si>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</si>
  <si>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</si>
  <si>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</si>
  <si>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</si>
  <si>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</si>
  <si>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</si>
  <si>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</si>
  <si>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</si>
  <si>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</si>
  <si>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</si>
  <si>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</si>
  <si>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</si>
  <si>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</si>
  <si>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</si>
  <si>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</si>
  <si>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</si>
  <si>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</si>
  <si>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</si>
  <si>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</si>
  <si>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</si>
  <si>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</si>
  <si>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</si>
  <si>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</si>
  <si>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</si>
  <si>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</si>
  <si>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</si>
  <si>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</si>
  <si>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</si>
  <si>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</si>
  <si>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</si>
  <si>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</si>
  <si>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</si>
  <si>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</si>
  <si>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</si>
  <si>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</si>
  <si>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</si>
  <si>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</si>
  <si>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</si>
  <si>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</si>
  <si>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</si>
  <si>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</si>
  <si>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</si>
  <si>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</si>
  <si>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</si>
  <si>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</si>
  <si>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</si>
  <si>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</si>
  <si>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</si>
  <si>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</si>
  <si>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</si>
  <si>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</si>
  <si>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</si>
  <si>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</si>
  <si>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</si>
  <si>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</si>
  <si>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</si>
  <si>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</si>
  <si>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</si>
  <si>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</si>
  <si>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</si>
  <si>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</si>
  <si>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</si>
  <si>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</si>
  <si>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</si>
  <si>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</si>
  <si>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</si>
  <si>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</si>
  <si>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</si>
  <si>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</si>
  <si>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</si>
  <si>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</si>
  <si>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</si>
  <si>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</si>
  <si>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</si>
  <si>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</si>
  <si>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</si>
  <si>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</si>
  <si>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</si>
  <si>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</si>
  <si>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</si>
  <si>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</si>
  <si>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</si>
  <si>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</si>
  <si>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</si>
  <si>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</si>
  <si>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</si>
  <si>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</si>
  <si>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</si>
  <si>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</si>
  <si>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</si>
  <si>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</si>
  <si>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</si>
  <si>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</si>
  <si>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</si>
  <si>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</si>
  <si>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</si>
  <si>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</si>
  <si>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</si>
  <si>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</si>
  <si>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</si>
  <si>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</si>
  <si>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</si>
  <si>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</si>
  <si>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</si>
  <si>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</si>
  <si>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</si>
  <si>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</si>
  <si>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</si>
  <si>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</si>
  <si>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</si>
  <si>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</si>
  <si>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</si>
  <si>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</si>
  <si>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</si>
  <si>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</si>
  <si>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</si>
  <si>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</si>
  <si>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</si>
  <si>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</si>
  <si>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</si>
  <si>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</si>
  <si>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</si>
  <si>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</si>
  <si>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</si>
  <si>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</si>
  <si>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</si>
  <si>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</si>
  <si>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</si>
  <si>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</si>
  <si>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</si>
  <si>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</si>
  <si>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</si>
  <si>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</si>
  <si>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</si>
  <si>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</si>
  <si>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</si>
  <si>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</si>
  <si>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</si>
  <si>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</si>
  <si>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</si>
  <si>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</si>
  <si>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</si>
  <si>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</si>
  <si>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</si>
  <si>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</si>
  <si>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</si>
  <si>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</si>
  <si>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</si>
  <si>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</si>
  <si>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</si>
  <si>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</si>
  <si>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</si>
  <si>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</si>
  <si>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</si>
  <si>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</si>
  <si>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</si>
  <si>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</si>
  <si>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</si>
  <si>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</si>
  <si>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</si>
  <si>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</si>
  <si>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</si>
  <si>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</si>
  <si>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</si>
  <si>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</si>
  <si>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</si>
  <si>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</si>
  <si>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</si>
  <si>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</si>
  <si>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</si>
  <si>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</si>
  <si>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</si>
  <si>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</si>
  <si>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</si>
  <si>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</si>
  <si>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</si>
  <si>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</si>
  <si>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</si>
  <si>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</si>
  <si>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</si>
  <si>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</si>
  <si>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</si>
  <si>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</si>
  <si>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</si>
  <si>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</si>
  <si>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</si>
  <si>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</si>
  <si>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</si>
  <si>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</si>
  <si>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</si>
  <si>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</si>
  <si>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</si>
  <si>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</si>
  <si>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</si>
  <si>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</si>
  <si>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</si>
  <si>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</si>
  <si>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</si>
  <si>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</si>
  <si>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</si>
  <si>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</si>
  <si>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</si>
  <si>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</si>
  <si>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</si>
  <si>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</si>
  <si>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</si>
  <si>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</si>
  <si>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</si>
  <si>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</si>
  <si>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</si>
  <si>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</si>
  <si>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</si>
  <si>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</si>
  <si>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</si>
  <si>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</si>
  <si>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</si>
  <si>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</si>
  <si>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</si>
  <si>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</si>
  <si>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</si>
  <si>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</si>
  <si>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</si>
  <si>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</si>
  <si>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</si>
  <si>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</si>
  <si>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</si>
  <si>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</si>
  <si>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</si>
  <si>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</si>
  <si>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</si>
  <si>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</si>
  <si>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</si>
  <si>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</si>
  <si>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</si>
  <si>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</si>
  <si>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</si>
  <si>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</si>
  <si>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</si>
  <si>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</si>
  <si>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</si>
  <si>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</si>
  <si>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</si>
  <si>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</si>
  <si>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</si>
  <si>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</si>
  <si>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</si>
  <si>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</si>
  <si>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</si>
  <si>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</si>
  <si>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</si>
  <si>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</si>
  <si>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</si>
  <si>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</si>
  <si>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</si>
  <si>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</si>
  <si>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</si>
  <si>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</si>
  <si>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</si>
  <si>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</si>
  <si>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</si>
  <si>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</si>
  <si>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</si>
  <si>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</si>
  <si>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</si>
  <si>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</si>
  <si>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</si>
  <si>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</si>
  <si>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</si>
  <si>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</si>
  <si>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</si>
  <si>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</si>
  <si>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</si>
  <si>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</si>
  <si>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</si>
  <si>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</si>
  <si>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</si>
  <si>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</si>
  <si>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</si>
  <si>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</si>
  <si>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</si>
  <si>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</si>
  <si>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</si>
  <si>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</si>
  <si>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</si>
  <si>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</si>
  <si>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</si>
  <si>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</si>
  <si>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</si>
  <si>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</si>
  <si>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</si>
  <si>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</si>
  <si>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</si>
  <si>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</si>
  <si>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</si>
  <si>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</si>
  <si>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</si>
  <si>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</si>
  <si>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</si>
  <si>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</si>
  <si>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</si>
  <si>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</si>
  <si>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</si>
  <si>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</si>
  <si>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</si>
  <si>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</si>
  <si>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</si>
  <si>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</si>
  <si>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</si>
  <si>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</si>
  <si>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</si>
  <si>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</si>
  <si>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</si>
  <si>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</si>
  <si>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</si>
  <si>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</si>
  <si>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</si>
  <si>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</si>
  <si>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</si>
  <si>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</si>
  <si>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</si>
  <si>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</si>
  <si>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</si>
  <si>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</si>
  <si>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</si>
  <si>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</si>
  <si>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</si>
  <si>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</si>
  <si>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</si>
  <si>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</si>
  <si>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</si>
  <si>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</si>
  <si>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</si>
  <si>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</si>
  <si>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</si>
  <si>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</si>
  <si>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</si>
  <si>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</si>
  <si>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</si>
  <si>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</si>
  <si>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</si>
  <si>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</si>
  <si>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</si>
  <si>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</si>
  <si>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</si>
  <si>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</si>
  <si>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</si>
  <si>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</si>
  <si>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</si>
  <si>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</si>
  <si>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</si>
  <si>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</si>
  <si>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</si>
  <si>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</si>
  <si>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</si>
  <si>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</si>
  <si>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</si>
  <si>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</si>
  <si>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</si>
  <si>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</si>
  <si>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</si>
  <si>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</si>
  <si>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</si>
  <si>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</si>
  <si>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</si>
  <si>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</si>
  <si>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</si>
  <si>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</si>
  <si>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</si>
  <si>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</si>
  <si>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</si>
  <si>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</si>
  <si>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</si>
  <si>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</si>
  <si>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</si>
  <si>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</si>
  <si>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</si>
  <si>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</si>
  <si>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</si>
  <si>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</si>
  <si>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</si>
  <si>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</si>
  <si>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</si>
  <si>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</si>
  <si>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</si>
  <si>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</si>
  <si>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</si>
  <si>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</si>
  <si>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</si>
  <si>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</si>
  <si>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</si>
  <si>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</si>
  <si>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</si>
  <si>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</si>
  <si>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</si>
  <si>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</si>
  <si>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</si>
  <si>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</si>
  <si>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</si>
  <si>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</si>
  <si>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</si>
  <si>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</si>
  <si>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</si>
  <si>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</si>
  <si>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</si>
  <si>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</si>
  <si>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</si>
  <si>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</si>
  <si>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</si>
  <si>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</si>
  <si>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</si>
  <si>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</si>
  <si>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</si>
  <si>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</si>
  <si>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</si>
  <si>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</si>
  <si>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</si>
  <si>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</si>
  <si>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</si>
  <si>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</si>
  <si>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</si>
  <si>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</si>
  <si>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</si>
  <si>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</si>
  <si>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</si>
  <si>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</si>
  <si>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</si>
  <si>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</si>
  <si>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</si>
  <si>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</si>
  <si>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</si>
  <si>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</si>
  <si>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</si>
  <si>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</si>
  <si>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</si>
  <si>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</si>
  <si>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</si>
  <si>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</si>
  <si>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</si>
  <si>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</si>
  <si>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</si>
  <si>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</si>
  <si>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</si>
  <si>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</si>
  <si>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</si>
  <si>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</si>
  <si>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</si>
  <si>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</si>
  <si>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</si>
  <si>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</si>
  <si>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</si>
  <si>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</si>
  <si>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</si>
  <si>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</si>
  <si>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</si>
  <si>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</si>
  <si>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</si>
  <si>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</si>
  <si>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</si>
  <si>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</si>
  <si>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</si>
  <si>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</si>
  <si>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</si>
  <si>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</si>
  <si>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</si>
  <si>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</si>
  <si>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</si>
  <si>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</si>
  <si>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</si>
  <si>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</si>
  <si>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</si>
  <si>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</si>
  <si>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</si>
  <si>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</si>
  <si>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</si>
  <si>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</si>
  <si>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</si>
  <si>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</si>
  <si>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</si>
  <si>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</si>
  <si>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</si>
  <si>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</si>
  <si>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</si>
  <si>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</si>
  <si>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</si>
  <si>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</si>
  <si>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</si>
  <si>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</si>
  <si>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</si>
  <si>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</si>
  <si>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</si>
  <si>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</si>
  <si>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</si>
  <si>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</si>
  <si>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</si>
  <si>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</si>
  <si>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</si>
  <si>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</si>
  <si>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</si>
  <si>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</si>
  <si>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</si>
  <si>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</si>
  <si>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</si>
  <si>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</si>
  <si>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</si>
  <si>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</si>
  <si>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</si>
  <si>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</si>
  <si>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</si>
  <si>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</si>
  <si>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</si>
  <si>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</si>
  <si>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</si>
  <si>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</si>
  <si>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</si>
  <si>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</si>
  <si>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</si>
  <si>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</si>
  <si>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</si>
  <si>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</si>
  <si>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</si>
  <si>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</si>
  <si>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</si>
  <si>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</si>
  <si>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</si>
  <si>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</si>
  <si>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</si>
  <si>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</si>
  <si>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</si>
  <si>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</si>
  <si>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</si>
  <si>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</si>
  <si>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</si>
  <si>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</si>
  <si>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</si>
  <si>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</si>
  <si>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</si>
  <si>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</si>
  <si>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</si>
  <si>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</si>
  <si>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</si>
  <si>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</si>
  <si>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</si>
  <si>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</si>
  <si>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</si>
  <si>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</si>
  <si>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</si>
  <si>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</si>
  <si>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</si>
  <si>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</si>
  <si>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</si>
  <si>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</si>
  <si>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</si>
  <si>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</si>
  <si>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</si>
  <si>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</si>
  <si>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</si>
  <si>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</si>
  <si>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</si>
  <si>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</si>
  <si>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</si>
  <si>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</si>
  <si>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</si>
  <si>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</si>
  <si>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</si>
  <si>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</si>
  <si>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</si>
  <si>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</si>
  <si>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</si>
  <si>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</si>
  <si>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</si>
  <si>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</si>
  <si>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</si>
  <si>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</si>
  <si>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</si>
  <si>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</si>
  <si>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</si>
  <si>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</si>
  <si>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</si>
  <si>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</si>
  <si>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</si>
  <si>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</si>
  <si>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</si>
  <si>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</si>
  <si>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</si>
  <si>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</si>
  <si>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</si>
  <si>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</si>
  <si>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</si>
  <si>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</si>
  <si>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</si>
  <si>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</si>
  <si>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</si>
  <si>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</si>
  <si>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</si>
  <si>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</si>
  <si>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</si>
  <si>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</si>
  <si>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</si>
  <si>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</si>
  <si>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</si>
  <si>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</si>
  <si>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</si>
  <si>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</si>
  <si>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</si>
  <si>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</si>
  <si>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</si>
  <si>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</si>
  <si>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</si>
  <si>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</si>
  <si>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</si>
  <si>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</si>
  <si>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</si>
  <si>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</si>
  <si>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</si>
  <si>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</si>
  <si>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</si>
  <si>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</si>
  <si>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</si>
  <si>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</si>
  <si>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</si>
  <si>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</si>
  <si>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</si>
  <si>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</si>
  <si>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</si>
  <si>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</si>
  <si>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</si>
  <si>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</si>
  <si>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</si>
  <si>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</si>
  <si>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</si>
  <si>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</si>
  <si>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</si>
  <si>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</si>
  <si>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</si>
  <si>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</si>
  <si>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</si>
  <si>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</si>
  <si>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</si>
  <si>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</si>
  <si>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</si>
  <si>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</si>
  <si>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</si>
  <si>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</si>
  <si>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</si>
  <si>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</si>
  <si>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</si>
  <si>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</si>
  <si>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</si>
  <si>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</si>
  <si>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</si>
  <si>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</si>
  <si>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</si>
  <si>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</si>
  <si>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</si>
  <si>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</si>
  <si>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</si>
  <si>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</si>
  <si>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</si>
  <si>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</si>
  <si>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</si>
  <si>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</si>
  <si>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</si>
  <si>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</si>
  <si>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</si>
  <si>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</si>
  <si>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</si>
  <si>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</si>
  <si>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</si>
  <si>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</si>
  <si>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</si>
  <si>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</si>
  <si>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</si>
  <si>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</si>
  <si>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</si>
  <si>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</si>
  <si>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</si>
  <si>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</si>
  <si>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</si>
  <si>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</si>
  <si>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</si>
  <si>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</si>
  <si>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</si>
  <si>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</si>
  <si>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</si>
  <si>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</si>
  <si>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</si>
  <si>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</si>
  <si>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</si>
  <si>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</si>
  <si>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</si>
  <si>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</si>
  <si>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</si>
  <si>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</si>
  <si>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</si>
  <si>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</si>
  <si>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</si>
  <si>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</si>
  <si>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</si>
  <si>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</si>
  <si>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</si>
  <si>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</si>
  <si>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</si>
  <si>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</si>
  <si>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</si>
  <si>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</si>
  <si>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</si>
  <si>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</si>
  <si>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</si>
  <si>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</si>
  <si>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</si>
  <si>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</si>
  <si>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</si>
  <si>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</si>
  <si>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</si>
  <si>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</si>
  <si>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</si>
  <si>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</si>
  <si>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</si>
  <si>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</si>
  <si>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</si>
  <si>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</si>
  <si>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</si>
  <si>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</si>
  <si>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</si>
  <si>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</si>
  <si>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</si>
  <si>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</si>
  <si>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</si>
  <si>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</si>
  <si>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</si>
  <si>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</si>
  <si>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</si>
  <si>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</si>
  <si>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</si>
  <si>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</si>
  <si>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</si>
  <si>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</si>
  <si>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</si>
  <si>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</si>
  <si>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</si>
  <si>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</si>
  <si>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</si>
  <si>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</si>
  <si>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</si>
  <si>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</si>
  <si>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</si>
  <si>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</si>
  <si>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</si>
  <si>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</si>
  <si>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</si>
  <si>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</si>
  <si>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</si>
  <si>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</si>
  <si>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</si>
  <si>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</si>
  <si>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</si>
  <si>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</si>
  <si>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</si>
  <si>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</si>
  <si>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</si>
  <si>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</si>
  <si>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</si>
  <si>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</si>
  <si>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</si>
  <si>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</si>
  <si>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</si>
  <si>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</si>
  <si>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</si>
  <si>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</si>
  <si>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</si>
  <si>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</si>
  <si>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</si>
  <si>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</si>
  <si>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</si>
  <si>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</si>
  <si>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</si>
  <si>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</si>
  <si>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</si>
  <si>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</si>
  <si>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</si>
  <si>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</si>
  <si>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</si>
  <si>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</si>
  <si>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</si>
  <si>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</si>
  <si>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</si>
  <si>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</si>
  <si>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</si>
  <si>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</si>
  <si>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</si>
  <si>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</si>
  <si>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</si>
  <si>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</si>
  <si>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</si>
  <si>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</si>
  <si>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</si>
  <si>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</si>
  <si>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</si>
  <si>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</si>
  <si>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</si>
  <si>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</si>
  <si>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</si>
  <si>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</si>
  <si>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</si>
  <si>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</si>
  <si>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</si>
  <si>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</si>
  <si>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</si>
  <si>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</si>
  <si>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</si>
  <si>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</si>
  <si>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</si>
  <si>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</si>
  <si>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</si>
  <si>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</si>
  <si>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</si>
  <si>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</si>
  <si>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</si>
  <si>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</si>
  <si>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</si>
  <si>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</si>
  <si>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</si>
  <si>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</si>
  <si>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</si>
  <si>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</si>
  <si>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</si>
  <si>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</si>
  <si>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</si>
  <si>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</si>
  <si>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</si>
  <si>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</si>
  <si>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</si>
  <si>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</si>
  <si>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</si>
  <si>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</si>
  <si>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</si>
  <si>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</si>
  <si>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</si>
  <si>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</si>
  <si>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</si>
  <si>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</si>
  <si>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</si>
  <si>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</si>
  <si>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</si>
  <si>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</si>
  <si>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</si>
  <si>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</si>
  <si>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</si>
  <si>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</si>
  <si>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</si>
  <si>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</si>
  <si>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</si>
  <si>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</si>
  <si>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</si>
  <si>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</si>
  <si>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</si>
  <si>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</si>
  <si>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</si>
  <si>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</si>
  <si>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</si>
  <si>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</si>
  <si>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</si>
  <si>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</si>
  <si>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</si>
  <si>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</si>
  <si>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</si>
  <si>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</si>
  <si>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</si>
  <si>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</si>
  <si>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</si>
  <si>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</si>
  <si>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</si>
  <si>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</si>
  <si>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</si>
  <si>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</si>
  <si>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</si>
  <si>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</si>
  <si>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</si>
  <si>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</si>
  <si>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</si>
  <si>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</si>
  <si>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</si>
  <si>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</si>
  <si>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</si>
  <si>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</si>
  <si>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</si>
  <si>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</si>
  <si>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</si>
  <si>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</si>
  <si>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</si>
  <si>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</si>
  <si>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</si>
  <si>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</si>
  <si>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</si>
  <si>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</si>
  <si>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</si>
  <si>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</si>
  <si>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</si>
  <si>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</si>
  <si>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</si>
  <si>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</si>
  <si>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</si>
  <si>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</si>
  <si>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</si>
  <si>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</si>
  <si>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</si>
  <si>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</si>
  <si>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</si>
  <si>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</si>
  <si>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</si>
  <si>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</si>
  <si>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</si>
  <si>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</si>
  <si>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</si>
  <si>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</si>
  <si>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</si>
  <si>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</si>
  <si>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</si>
  <si>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</si>
  <si>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</si>
  <si>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</si>
  <si>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</si>
  <si>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</si>
  <si>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</si>
  <si>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</si>
  <si>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</si>
  <si>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</si>
  <si>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</si>
  <si>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</si>
  <si>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</si>
  <si>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</si>
  <si>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</si>
  <si>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</si>
  <si>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</si>
  <si>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</si>
  <si>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</si>
  <si>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</si>
  <si>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</si>
  <si>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</si>
  <si>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</si>
  <si>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</si>
  <si>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</si>
  <si>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</si>
  <si>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</si>
  <si>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</si>
  <si>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</si>
  <si>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</si>
  <si>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</si>
  <si>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</si>
  <si>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</si>
  <si>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</si>
  <si>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</si>
  <si>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</si>
  <si>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</si>
  <si>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</si>
  <si>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</si>
  <si>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</si>
  <si>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</si>
  <si>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</si>
  <si>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</si>
  <si>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</si>
  <si>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</si>
  <si>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</si>
  <si>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</si>
  <si>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</si>
  <si>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</si>
  <si>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</si>
  <si>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</si>
  <si>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</si>
  <si>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</si>
  <si>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</si>
  <si>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</si>
  <si>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</si>
  <si>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</si>
  <si>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</si>
  <si>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</si>
  <si>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</si>
  <si>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</si>
  <si>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</si>
  <si>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</si>
  <si>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</si>
  <si>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</si>
  <si>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</si>
  <si>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</si>
  <si>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</si>
  <si>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</si>
  <si>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</si>
  <si>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</si>
  <si>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</si>
  <si>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</si>
  <si>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</si>
  <si>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</si>
  <si>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</si>
  <si>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</si>
  <si>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</si>
  <si>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</si>
  <si>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</si>
  <si>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</si>
  <si>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</si>
  <si>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</si>
  <si>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</si>
  <si>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</si>
  <si>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</si>
  <si>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</si>
  <si>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</si>
  <si>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</si>
  <si>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</si>
  <si>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</si>
  <si>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</si>
  <si>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</si>
  <si>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</si>
  <si>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</si>
  <si>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</si>
  <si>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</si>
  <si>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</si>
  <si>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</si>
  <si>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</si>
  <si>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</si>
  <si>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</si>
  <si>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</si>
  <si>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</si>
  <si>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</si>
  <si>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</si>
  <si>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</si>
  <si>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</si>
  <si>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</si>
  <si>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</si>
  <si>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</si>
  <si>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</si>
  <si>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</si>
  <si>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</si>
  <si>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</si>
  <si>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</si>
  <si>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</si>
  <si>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</si>
  <si>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</si>
  <si>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</si>
  <si>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</si>
  <si>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</si>
  <si>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</si>
  <si>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</si>
  <si>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</si>
  <si>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</si>
  <si>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</si>
  <si>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</si>
  <si>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</si>
  <si>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</si>
  <si>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</si>
  <si>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</si>
  <si>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</si>
  <si>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</si>
  <si>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</si>
  <si>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</si>
  <si>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</si>
  <si>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</si>
  <si>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</si>
  <si>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</si>
  <si>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</si>
  <si>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</si>
  <si>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</si>
  <si>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</si>
  <si>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</si>
  <si>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</si>
  <si>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</si>
  <si>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</si>
  <si>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</si>
  <si>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</si>
  <si>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</si>
  <si>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</si>
  <si>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</si>
  <si>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</si>
  <si>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</si>
  <si>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</si>
  <si>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</si>
  <si>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</si>
  <si>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</si>
  <si>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</si>
  <si>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</si>
  <si>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</si>
  <si>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</si>
  <si>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</si>
  <si>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</si>
  <si>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</si>
  <si>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</si>
  <si>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</si>
  <si>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</si>
  <si>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</si>
  <si>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</si>
  <si>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</si>
  <si>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</si>
  <si>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</si>
  <si>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</si>
  <si>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</si>
  <si>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</si>
  <si>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</si>
  <si>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</si>
  <si>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</si>
  <si>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</si>
  <si>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</si>
  <si>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</si>
  <si>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</si>
  <si>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</si>
  <si>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</si>
  <si>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</si>
  <si>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</si>
  <si>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</si>
  <si>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</si>
  <si>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</si>
  <si>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</si>
  <si>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</si>
  <si>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</si>
  <si>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</si>
  <si>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</si>
  <si>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</si>
  <si>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</si>
  <si>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</si>
  <si>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</si>
  <si>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</si>
  <si>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</si>
  <si>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</si>
  <si>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</si>
  <si>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</si>
  <si>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</si>
  <si>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</si>
  <si>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</si>
  <si>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</si>
  <si>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</si>
  <si>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</si>
  <si>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</si>
  <si>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</si>
  <si>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</si>
  <si>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</si>
  <si>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</si>
  <si>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</si>
  <si>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</si>
  <si>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</si>
  <si>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</si>
  <si>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</si>
  <si>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</si>
  <si>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</si>
  <si>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</si>
  <si>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</si>
  <si>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</si>
  <si>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</si>
  <si>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</si>
  <si>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</si>
  <si>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</si>
  <si>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</si>
  <si>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</si>
  <si>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</si>
  <si>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</si>
  <si>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</si>
  <si>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</si>
  <si>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</si>
  <si>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</si>
  <si>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</si>
  <si>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</si>
  <si>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</si>
  <si>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</si>
  <si>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</si>
  <si>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</si>
  <si>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</si>
  <si>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</si>
  <si>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</si>
  <si>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</si>
  <si>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</si>
  <si>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</si>
  <si>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</si>
  <si>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</si>
  <si>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</si>
  <si>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</si>
  <si>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</si>
  <si>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</si>
  <si>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</si>
  <si>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</si>
  <si>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</si>
  <si>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</si>
  <si>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</si>
  <si>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</si>
  <si>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</si>
  <si>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</si>
  <si>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</si>
  <si>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</si>
  <si>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</si>
  <si>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</si>
  <si>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</si>
  <si>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</si>
  <si>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</si>
  <si>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</si>
  <si>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</si>
  <si>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</si>
  <si>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</si>
  <si>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</si>
  <si>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</si>
  <si>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</si>
  <si>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</si>
  <si>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</si>
  <si>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</si>
  <si>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</si>
  <si>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</si>
  <si>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</si>
  <si>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</si>
  <si>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</si>
  <si>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</si>
  <si>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</si>
  <si>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</si>
  <si>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</si>
  <si>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</si>
  <si>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</si>
  <si>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</si>
  <si>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</si>
  <si>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</si>
  <si>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</si>
  <si>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</si>
  <si>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</si>
  <si>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</si>
  <si>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</si>
  <si>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</si>
  <si>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</si>
  <si>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</si>
  <si>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</si>
  <si>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</si>
  <si>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</si>
  <si>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</si>
  <si>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</si>
  <si>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</si>
  <si>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</si>
  <si>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</si>
  <si>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</si>
  <si>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</si>
  <si>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</si>
  <si>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</si>
  <si>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</si>
  <si>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</si>
  <si>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</si>
  <si>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</si>
  <si>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</si>
  <si>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</si>
  <si>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</si>
  <si>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</si>
  <si>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</si>
  <si>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</si>
  <si>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</si>
  <si>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</si>
  <si>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</si>
  <si>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</si>
  <si>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</si>
  <si>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</si>
  <si>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</si>
  <si>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</si>
  <si>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</si>
  <si>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</si>
  <si>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</si>
  <si>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</si>
  <si>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</si>
  <si>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</si>
  <si>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</si>
  <si>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</si>
  <si>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</si>
  <si>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</si>
  <si>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</si>
  <si>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</si>
  <si>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</si>
  <si>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</si>
  <si>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</si>
  <si>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</si>
  <si>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</si>
  <si>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</si>
  <si>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</si>
  <si>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</si>
  <si>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</si>
  <si>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</si>
  <si>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</si>
  <si>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</si>
  <si>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</si>
  <si>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</si>
  <si>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</si>
  <si>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</si>
  <si>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</si>
  <si>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</si>
  <si>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</si>
  <si>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</si>
  <si>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</si>
  <si>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</si>
  <si>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</si>
  <si>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</si>
  <si>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</si>
  <si>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</si>
  <si>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</si>
  <si>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</si>
  <si>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</si>
  <si>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</si>
  <si>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</si>
  <si>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</si>
  <si>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</si>
  <si>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</si>
  <si>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</si>
  <si>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</si>
  <si>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</si>
  <si>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</si>
  <si>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</si>
  <si>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</si>
  <si>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</si>
  <si>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</si>
  <si>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</si>
  <si>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</si>
  <si>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</si>
  <si>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</si>
  <si>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</si>
  <si>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</si>
  <si>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</si>
  <si>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</si>
  <si>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</si>
  <si>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</si>
  <si>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</si>
  <si>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</si>
  <si>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</si>
  <si>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</si>
  <si>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</si>
  <si>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</si>
  <si>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</si>
  <si>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</si>
  <si>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</si>
  <si>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</si>
  <si>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</si>
  <si>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</si>
  <si>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</si>
  <si>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</si>
  <si>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</si>
  <si>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</si>
  <si>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</si>
  <si>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</si>
  <si>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</si>
  <si>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</si>
  <si>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</si>
  <si>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</si>
  <si>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</si>
  <si>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</si>
  <si>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</si>
  <si>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</si>
  <si>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</si>
  <si>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</si>
  <si>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</si>
  <si>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</si>
  <si>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</si>
  <si>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</si>
  <si>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</si>
  <si>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</si>
  <si>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</si>
  <si>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</si>
  <si>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</si>
  <si>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</si>
  <si>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</si>
  <si>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</si>
  <si>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</si>
  <si>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</si>
  <si>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</si>
  <si>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</si>
  <si>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</si>
  <si>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</si>
  <si>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</si>
  <si>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</si>
  <si>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</si>
  <si>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</si>
  <si>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</si>
  <si>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</si>
  <si>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</si>
  <si>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</si>
  <si>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</si>
  <si>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</si>
  <si>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</si>
  <si>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</si>
  <si>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</si>
  <si>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</si>
  <si>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</si>
  <si>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</si>
  <si>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</si>
  <si>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</si>
  <si>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</si>
  <si>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</si>
  <si>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</si>
  <si>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</si>
  <si>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</si>
  <si>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</si>
  <si>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</si>
  <si>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</si>
  <si>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</si>
  <si>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</si>
  <si>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</si>
  <si>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</si>
  <si>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</si>
  <si>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</si>
  <si>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</si>
  <si>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</si>
  <si>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</si>
  <si>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</si>
  <si>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</si>
  <si>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</si>
  <si>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</si>
  <si>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</si>
  <si>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</si>
  <si>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</si>
  <si>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</si>
  <si>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</si>
  <si>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</si>
  <si>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</si>
  <si>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</si>
  <si>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</si>
  <si>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</si>
  <si>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</si>
  <si>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</si>
  <si>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</si>
  <si>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</si>
  <si>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</si>
  <si>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</si>
  <si>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</si>
  <si>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</si>
  <si>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</si>
  <si>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</si>
  <si>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</si>
  <si>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</si>
  <si>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</si>
  <si>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</si>
  <si>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</si>
  <si>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</si>
  <si>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</si>
  <si>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</si>
  <si>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</si>
  <si>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</si>
  <si>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</si>
  <si>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</si>
  <si>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</si>
  <si>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</si>
  <si>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</si>
  <si>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</si>
  <si>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</si>
  <si>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</si>
  <si>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</si>
  <si>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</si>
  <si>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</si>
  <si>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</si>
  <si>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</si>
  <si>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</si>
  <si>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</si>
  <si>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</si>
  <si>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</si>
  <si>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</si>
  <si>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</si>
  <si>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</si>
  <si>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</si>
  <si>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</si>
  <si>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</si>
  <si>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</si>
  <si>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</si>
  <si>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</si>
  <si>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</si>
  <si>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</si>
  <si>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</si>
  <si>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</si>
  <si>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</si>
  <si>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</si>
  <si>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</si>
  <si>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</si>
  <si>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</si>
  <si>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</si>
  <si>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</si>
  <si>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</si>
  <si>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</si>
  <si>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</si>
  <si>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</si>
  <si>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</si>
  <si>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</si>
  <si>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</si>
  <si>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</si>
  <si>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</si>
  <si>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</si>
  <si>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</si>
  <si>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</si>
  <si>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</si>
  <si>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</si>
  <si>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</si>
  <si>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</si>
  <si>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</si>
  <si>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</si>
  <si>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</si>
  <si>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</si>
  <si>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</si>
  <si>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</si>
  <si>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</si>
  <si>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</si>
  <si>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</si>
  <si>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</si>
  <si>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</si>
  <si>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</si>
  <si>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</si>
  <si>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</si>
  <si>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</si>
  <si>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</si>
  <si>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</si>
  <si>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</si>
  <si>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</si>
  <si>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</si>
  <si>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</si>
  <si>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</si>
  <si>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</si>
  <si>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</si>
  <si>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</si>
  <si>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</si>
  <si>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</si>
  <si>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</si>
  <si>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</si>
  <si>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</si>
  <si>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</si>
  <si>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</si>
  <si>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</si>
  <si>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</si>
  <si>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</si>
  <si>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</si>
  <si>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</si>
  <si>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</si>
  <si>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</si>
  <si>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</si>
  <si>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</si>
  <si>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</si>
  <si>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</si>
  <si>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</si>
  <si>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</si>
  <si>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</si>
  <si>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</si>
  <si>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</si>
  <si>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</si>
  <si>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</si>
  <si>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</si>
  <si>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</si>
  <si>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</si>
  <si>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</si>
  <si>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</si>
  <si>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</si>
  <si>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</si>
  <si>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</si>
  <si>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</si>
  <si>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</si>
  <si>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</si>
  <si>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</si>
  <si>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</si>
  <si>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</si>
  <si>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</si>
  <si>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</si>
  <si>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</si>
  <si>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</si>
  <si>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</si>
  <si>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</si>
  <si>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</si>
  <si>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</si>
  <si>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</si>
  <si>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</si>
  <si>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</si>
  <si>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</si>
  <si>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</si>
  <si>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</si>
  <si>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</si>
  <si>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</si>
  <si>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</si>
  <si>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</si>
  <si>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</si>
  <si>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</si>
  <si>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</si>
  <si>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</si>
  <si>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</si>
  <si>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</si>
  <si>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</si>
  <si>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</si>
  <si>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</si>
  <si>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</si>
  <si>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</si>
  <si>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</si>
  <si>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</si>
  <si>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</si>
  <si>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</si>
  <si>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</si>
  <si>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</si>
  <si>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</si>
  <si>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</si>
  <si>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</si>
  <si>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</si>
  <si>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</si>
  <si>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</si>
  <si>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</si>
  <si>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</si>
  <si>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</si>
  <si>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</si>
  <si>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</si>
  <si>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</si>
  <si>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</si>
  <si>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</si>
  <si>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</si>
  <si>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</si>
  <si>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</si>
  <si>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</si>
  <si>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</si>
  <si>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</si>
  <si>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</si>
  <si>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</si>
  <si>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</si>
  <si>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</si>
  <si>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</si>
  <si>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</si>
  <si>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</si>
  <si>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</si>
  <si>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</si>
  <si>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</si>
  <si>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</si>
  <si>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</si>
  <si>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</si>
  <si>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</si>
  <si>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</si>
  <si>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</si>
  <si>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</si>
  <si>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</si>
  <si>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</si>
  <si>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</si>
  <si>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</si>
  <si>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</si>
  <si>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</si>
  <si>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</si>
  <si>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</si>
  <si>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</si>
  <si>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</si>
  <si>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</si>
  <si>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</si>
  <si>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</si>
  <si>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</si>
  <si>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</si>
  <si>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</si>
  <si>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</si>
  <si>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</si>
  <si>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</si>
  <si>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</si>
  <si>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</si>
  <si>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</si>
  <si>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</si>
  <si>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</si>
  <si>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</si>
  <si>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</si>
  <si>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</si>
  <si>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</si>
  <si>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</si>
  <si>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</si>
  <si>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</si>
  <si>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</si>
  <si>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</si>
  <si>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</si>
  <si>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</si>
  <si>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</si>
  <si>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</si>
  <si>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</si>
  <si>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</si>
  <si>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</si>
  <si>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</si>
  <si>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</si>
  <si>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</si>
  <si>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</si>
  <si>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</si>
  <si>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</si>
  <si>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</si>
  <si>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</si>
  <si>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</si>
  <si>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</si>
  <si>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</si>
  <si>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</si>
  <si>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</si>
  <si>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</si>
  <si>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</si>
  <si>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</si>
  <si>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</si>
  <si>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</si>
  <si>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</si>
  <si>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</si>
  <si>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</si>
  <si>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</si>
  <si>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</si>
  <si>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</si>
  <si>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</si>
  <si>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</si>
  <si>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</si>
  <si>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</si>
  <si>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</si>
  <si>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</si>
  <si>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</si>
  <si>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</si>
  <si>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</si>
  <si>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</si>
  <si>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</si>
  <si>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</si>
  <si>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</si>
  <si>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</si>
  <si>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</si>
  <si>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</si>
  <si>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</si>
  <si>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</si>
  <si>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</si>
  <si>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</si>
  <si>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</si>
  <si>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</si>
  <si>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</si>
  <si>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</si>
  <si>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</si>
  <si>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</si>
  <si>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</si>
  <si>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</si>
  <si>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</si>
  <si>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</si>
  <si>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</si>
  <si>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</si>
  <si>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</si>
  <si>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</si>
  <si>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</si>
  <si>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</si>
  <si>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</si>
  <si>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</si>
  <si>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</si>
  <si>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</si>
  <si>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</si>
  <si>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</si>
  <si>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</si>
  <si>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</si>
  <si>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</si>
  <si>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</si>
  <si>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</si>
  <si>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</si>
  <si>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</si>
  <si>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</si>
  <si>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</si>
  <si>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</si>
  <si>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</si>
  <si>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</si>
  <si>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</si>
  <si>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</si>
  <si>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</si>
  <si>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</si>
  <si>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</si>
  <si>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</si>
  <si>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</si>
  <si>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</si>
  <si>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</si>
  <si>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</si>
  <si>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</si>
  <si>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</si>
  <si>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</si>
  <si>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</si>
  <si>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</si>
  <si>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</si>
  <si>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</si>
  <si>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</si>
  <si>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</si>
  <si>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</si>
  <si>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</si>
  <si>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</si>
  <si>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</si>
  <si>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</si>
  <si>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</si>
  <si>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</si>
  <si>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</si>
  <si>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</si>
  <si>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</si>
  <si>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</si>
  <si>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</si>
  <si>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</si>
  <si>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</si>
  <si>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</si>
  <si>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</si>
  <si>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</si>
  <si>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</si>
  <si>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</si>
  <si>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</si>
  <si>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</si>
  <si>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</si>
  <si>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</si>
  <si>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</si>
  <si>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</si>
  <si>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</si>
  <si>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</si>
  <si>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</si>
  <si>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</si>
  <si>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</si>
  <si>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</si>
  <si>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</si>
  <si>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</si>
  <si>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</si>
  <si>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</si>
  <si>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</si>
  <si>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</si>
  <si>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</si>
  <si>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</si>
  <si>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</si>
  <si>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</si>
  <si>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</si>
  <si>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</si>
  <si>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</si>
  <si>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</si>
  <si>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</si>
  <si>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</si>
  <si>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</si>
  <si>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</si>
  <si>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</si>
  <si>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</si>
  <si>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</si>
  <si>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</si>
  <si>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</si>
  <si>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</si>
  <si>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</si>
  <si>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</si>
  <si>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</si>
  <si>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</si>
  <si>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</si>
  <si>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</si>
  <si>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</si>
  <si>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</si>
  <si>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</si>
  <si>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</si>
  <si>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</si>
  <si>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</si>
  <si>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</si>
  <si>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</si>
  <si>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</si>
  <si>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</si>
  <si>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</si>
  <si>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</si>
  <si>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</si>
  <si>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</si>
  <si>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</si>
  <si>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</si>
  <si>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</si>
  <si>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</si>
  <si>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</si>
  <si>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</si>
  <si>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</si>
  <si>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</si>
  <si>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</si>
  <si>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</si>
  <si>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</si>
  <si>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</si>
  <si>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</si>
  <si>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</si>
  <si>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</si>
  <si>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</si>
  <si>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</si>
  <si>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</si>
  <si>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</si>
  <si>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</si>
  <si>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</si>
  <si>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</si>
  <si>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</si>
  <si>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</si>
  <si>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</si>
  <si>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</si>
  <si>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</si>
  <si>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</si>
  <si>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</si>
  <si>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</si>
  <si>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</si>
  <si>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</si>
  <si>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</si>
  <si>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</si>
  <si>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</si>
  <si>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</si>
  <si>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</si>
  <si>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</si>
  <si>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</si>
  <si>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</si>
  <si>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</si>
  <si>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</si>
  <si>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</si>
  <si>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</si>
  <si>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</si>
  <si>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</si>
  <si>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</si>
  <si>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</si>
  <si>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</si>
  <si>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</si>
  <si>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</si>
  <si>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</si>
  <si>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</si>
  <si>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</si>
  <si>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</si>
  <si>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</si>
  <si>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</si>
  <si>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</si>
  <si>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</si>
  <si>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</si>
  <si>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</si>
  <si>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</si>
  <si>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</si>
  <si>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</si>
  <si>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</si>
  <si>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</si>
  <si>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</si>
  <si>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</si>
  <si>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</si>
  <si>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</si>
  <si>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</si>
  <si>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</si>
  <si>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</si>
  <si>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</si>
  <si>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</si>
  <si>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</si>
  <si>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</si>
  <si>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</si>
  <si>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</si>
  <si>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</si>
  <si>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</si>
  <si>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</si>
  <si>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</si>
  <si>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</si>
  <si>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</si>
  <si>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</si>
  <si>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</si>
  <si>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</si>
  <si>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</si>
  <si>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</si>
  <si>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</si>
  <si>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</si>
  <si>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</si>
  <si>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</si>
  <si>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</si>
  <si>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</si>
  <si>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</si>
  <si>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</si>
  <si>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</si>
  <si>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</si>
  <si>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</si>
  <si>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</si>
  <si>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</si>
  <si>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</si>
  <si>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</si>
  <si>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</si>
  <si>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</si>
  <si>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</si>
  <si>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</si>
  <si>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</si>
  <si>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</si>
  <si>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</si>
  <si>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</si>
  <si>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</si>
  <si>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</si>
  <si>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</si>
  <si>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</si>
  <si>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</si>
  <si>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</si>
  <si>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</si>
  <si>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</si>
  <si>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</si>
  <si>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</si>
  <si>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</si>
  <si>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</si>
  <si>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</si>
  <si>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</si>
  <si>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</si>
  <si>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</si>
  <si>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</si>
  <si>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</si>
  <si>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</si>
  <si>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</si>
  <si>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</si>
  <si>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</si>
  <si>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</si>
  <si>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</si>
  <si>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</si>
  <si>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</si>
  <si>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</si>
  <si>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</si>
  <si>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</si>
  <si>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</si>
  <si>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</si>
  <si>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</si>
  <si>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</si>
  <si>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</si>
  <si>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</si>
  <si>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</si>
  <si>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</si>
  <si>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</si>
  <si>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</si>
  <si>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</si>
  <si>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</si>
  <si>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</si>
  <si>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</si>
  <si>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</si>
  <si>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</si>
  <si>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</si>
  <si>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</si>
  <si>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</si>
  <si>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</si>
  <si>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</si>
  <si>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</si>
  <si>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</si>
  <si>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</si>
  <si>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</si>
  <si>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</si>
  <si>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</si>
  <si>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</si>
  <si>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</si>
  <si>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</si>
  <si>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</si>
  <si>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</si>
  <si>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</si>
  <si>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</si>
  <si>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</si>
  <si>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</si>
  <si>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</si>
  <si>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</si>
  <si>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</si>
  <si>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</si>
  <si>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</si>
  <si>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</si>
  <si>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</si>
  <si>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</si>
  <si>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</si>
  <si>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</si>
  <si>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</si>
  <si>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</si>
  <si>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</si>
  <si>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</si>
  <si>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</si>
  <si>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</si>
  <si>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</si>
  <si>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</si>
  <si>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</si>
  <si>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</si>
  <si>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</si>
  <si>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</si>
  <si>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</si>
  <si>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</si>
  <si>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</si>
  <si>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</si>
  <si>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</si>
  <si>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</si>
  <si>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</si>
  <si>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</si>
  <si>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</si>
  <si>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</si>
  <si>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</si>
  <si>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</si>
  <si>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</si>
  <si>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</si>
  <si>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</si>
  <si>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</si>
  <si>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</si>
  <si>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</si>
  <si>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</si>
  <si>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</si>
  <si>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</si>
  <si>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</si>
  <si>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</si>
  <si>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</si>
  <si>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</si>
  <si>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</si>
  <si>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</si>
  <si>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</si>
  <si>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</si>
  <si>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</si>
  <si>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</si>
  <si>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</si>
  <si>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</si>
  <si>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</si>
  <si>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</si>
  <si>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</si>
  <si>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</si>
  <si>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</si>
  <si>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</si>
  <si>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</si>
  <si>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</si>
  <si>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</si>
  <si>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</si>
  <si>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</si>
  <si>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</si>
  <si>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</si>
  <si>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</si>
  <si>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</si>
  <si>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</si>
  <si>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</si>
  <si>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</si>
  <si>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</si>
  <si>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</si>
  <si>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</si>
  <si>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</si>
  <si>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</si>
  <si>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</si>
  <si>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</si>
  <si>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</si>
  <si>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</si>
  <si>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</si>
  <si>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</si>
  <si>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</si>
  <si>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</si>
  <si>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</si>
  <si>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</si>
  <si>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</si>
  <si>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</si>
  <si>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</si>
  <si>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</si>
  <si>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</si>
  <si>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</si>
  <si>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</si>
  <si>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</si>
  <si>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</si>
  <si>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</si>
  <si>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</si>
  <si>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</si>
  <si>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</si>
  <si>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</si>
  <si>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</si>
  <si>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</si>
  <si>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</si>
  <si>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</si>
  <si>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</si>
  <si>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</si>
  <si>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</si>
  <si>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</si>
  <si>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</si>
  <si>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</si>
  <si>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</si>
  <si>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</si>
  <si>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</si>
  <si>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</si>
  <si>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</si>
  <si>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</si>
  <si>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</si>
  <si>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</si>
  <si>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</si>
  <si>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</si>
  <si>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</si>
  <si>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</si>
  <si>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</si>
  <si>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</si>
  <si>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</si>
  <si>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</si>
  <si>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</si>
  <si>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</si>
  <si>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</si>
  <si>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</si>
  <si>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</si>
  <si>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</si>
  <si>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</si>
  <si>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</si>
  <si>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</si>
  <si>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</si>
  <si>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</si>
  <si>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</si>
  <si>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</si>
  <si>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</si>
  <si>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</si>
  <si>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</si>
  <si>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</si>
  <si>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</si>
  <si>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</si>
  <si>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</si>
  <si>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</si>
  <si>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</si>
  <si>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</si>
  <si>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</si>
  <si>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</si>
  <si>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</si>
  <si>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</si>
  <si>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</si>
  <si>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</si>
  <si>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</si>
  <si>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</si>
  <si>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</si>
  <si>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</si>
  <si>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</si>
  <si>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</si>
  <si>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</si>
  <si>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</si>
  <si>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</si>
  <si>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</si>
  <si>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</si>
  <si>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</si>
  <si>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</si>
  <si>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</si>
  <si>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</si>
  <si>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</si>
  <si>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</si>
  <si>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</si>
  <si>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</si>
  <si>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</si>
  <si>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</si>
  <si>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</si>
  <si>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</si>
  <si>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</si>
  <si>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</si>
  <si>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</si>
  <si>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</si>
  <si>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</si>
  <si>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</si>
  <si>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</si>
  <si>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</si>
  <si>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</si>
  <si>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</si>
  <si>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</si>
  <si>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</si>
  <si>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</si>
  <si>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</si>
  <si>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</si>
  <si>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</si>
  <si>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</si>
  <si>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</si>
  <si>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</si>
  <si>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</si>
  <si>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</si>
  <si>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</si>
  <si>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</si>
  <si>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</si>
  <si>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</si>
  <si>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</si>
  <si>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</si>
  <si>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</si>
  <si>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</si>
  <si>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</si>
  <si>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</si>
  <si>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</si>
  <si>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</si>
  <si>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</si>
  <si>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</si>
  <si>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</si>
  <si>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</si>
  <si>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</si>
  <si>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</si>
  <si>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</si>
  <si>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</si>
  <si>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</si>
  <si>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</si>
  <si>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</si>
  <si>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</si>
  <si>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</si>
  <si>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</si>
  <si>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</si>
  <si>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</si>
  <si>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</si>
  <si>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</si>
  <si>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</si>
  <si>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</si>
  <si>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</si>
  <si>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</si>
  <si>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</si>
  <si>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</si>
  <si>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</si>
  <si>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</si>
  <si>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</si>
  <si>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</si>
  <si>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</si>
  <si>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</si>
  <si>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</si>
  <si>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</si>
  <si>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</si>
  <si>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</si>
  <si>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</si>
  <si>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</si>
  <si>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</si>
  <si>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</si>
  <si>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</si>
  <si>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</si>
  <si>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</si>
  <si>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</si>
  <si>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</si>
  <si>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</si>
  <si>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</si>
  <si>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</si>
  <si>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</si>
  <si>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</si>
  <si>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</si>
  <si>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</si>
  <si>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</si>
  <si>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</si>
  <si>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</si>
  <si>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</si>
  <si>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</si>
  <si>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</si>
  <si>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</si>
  <si>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</si>
  <si>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</si>
  <si>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</si>
  <si>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</si>
  <si>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</si>
  <si>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</si>
  <si>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</si>
  <si>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</si>
  <si>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</si>
  <si>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</si>
  <si>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</si>
  <si>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</si>
  <si>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</si>
  <si>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</si>
  <si>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</si>
  <si>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</si>
  <si>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</si>
  <si>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</si>
  <si>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</si>
  <si>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</si>
  <si>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</si>
  <si>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</si>
  <si>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</si>
  <si>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</si>
  <si>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</si>
  <si>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</si>
  <si>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</si>
  <si>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</si>
  <si>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</si>
  <si>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</si>
  <si>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</si>
  <si>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</si>
  <si>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</si>
  <si>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</si>
  <si>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</si>
  <si>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</si>
  <si>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</si>
  <si>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</si>
  <si>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</si>
  <si>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</si>
  <si>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</si>
  <si>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</si>
  <si>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</si>
  <si>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</si>
  <si>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</si>
  <si>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</si>
  <si>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</si>
  <si>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</si>
  <si>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</si>
  <si>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</si>
  <si>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</si>
  <si>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</si>
  <si>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</si>
  <si>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</si>
  <si>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</si>
  <si>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</si>
  <si>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</si>
  <si>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</si>
  <si>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</si>
  <si>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</si>
  <si>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</si>
  <si>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</si>
  <si>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</si>
  <si>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</si>
  <si>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</si>
  <si>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</si>
  <si>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</si>
  <si>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</si>
  <si>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</si>
  <si>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</si>
  <si>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</si>
  <si>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</si>
  <si>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</si>
  <si>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</si>
  <si>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</si>
  <si>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</si>
  <si>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</si>
  <si>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</si>
  <si>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</si>
  <si>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</si>
  <si>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</si>
  <si>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</si>
  <si>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</si>
  <si>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</si>
  <si>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</si>
  <si>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</si>
  <si>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</si>
  <si>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</si>
  <si>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</si>
  <si>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</si>
  <si>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</si>
  <si>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</si>
  <si>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</si>
  <si>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</si>
  <si>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</si>
  <si>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</si>
  <si>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</si>
  <si>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</si>
  <si>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</si>
  <si>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</si>
  <si>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</si>
  <si>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</si>
  <si>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</si>
  <si>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</si>
  <si>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</si>
  <si>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</si>
  <si>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</si>
  <si>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</si>
  <si>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</si>
  <si>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</si>
  <si>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</si>
  <si>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</si>
  <si>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</si>
  <si>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</si>
  <si>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</si>
  <si>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</si>
  <si>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</si>
  <si>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</si>
  <si>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</si>
  <si>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</si>
  <si>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</si>
  <si>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</si>
  <si>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</si>
  <si>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</si>
  <si>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</si>
  <si>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</si>
  <si>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</si>
  <si>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</si>
  <si>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</si>
  <si>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</si>
  <si>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</si>
  <si>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</si>
  <si>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</si>
  <si>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</si>
  <si>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</si>
  <si>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</si>
  <si>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</si>
  <si>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</si>
  <si>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</si>
  <si>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</si>
  <si>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</si>
  <si>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</si>
  <si>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</si>
  <si>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</si>
  <si>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</si>
  <si>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</si>
  <si>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</si>
  <si>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</si>
  <si>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</si>
  <si>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</si>
  <si>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</si>
  <si>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</si>
  <si>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</si>
  <si>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</si>
  <si>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</si>
  <si>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</si>
  <si>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</si>
  <si>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</si>
  <si>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</si>
  <si>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</si>
  <si>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</si>
  <si>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</si>
  <si>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</si>
  <si>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</si>
  <si>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</si>
  <si>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</si>
  <si>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</si>
  <si>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</si>
  <si>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</si>
  <si>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</si>
  <si>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</si>
  <si>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</si>
  <si>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</si>
  <si>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</si>
  <si>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</si>
  <si>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</si>
  <si>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</si>
  <si>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</si>
  <si>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</si>
  <si>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</si>
  <si>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</si>
  <si>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</si>
  <si>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</si>
  <si>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</si>
  <si>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</si>
  <si>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</si>
  <si>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</si>
  <si>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</si>
  <si>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</si>
  <si>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</si>
  <si>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</si>
  <si>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</si>
  <si>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</si>
  <si>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</si>
  <si>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</si>
  <si>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</si>
  <si>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</si>
  <si>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</si>
  <si>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</si>
  <si>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</si>
  <si>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</si>
  <si>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</si>
  <si>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</si>
  <si>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</si>
  <si>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</si>
  <si>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</si>
  <si>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</si>
  <si>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</si>
  <si>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</si>
  <si>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</si>
  <si>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</si>
  <si>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</si>
  <si>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</si>
  <si>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</si>
  <si>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</si>
  <si>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</si>
  <si>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</si>
  <si>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</si>
  <si>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</si>
  <si>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</si>
  <si>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</si>
  <si>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</si>
  <si>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</si>
  <si>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</si>
  <si>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</si>
  <si>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</si>
  <si>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</si>
  <si>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</si>
  <si>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</si>
  <si>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</si>
  <si>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</si>
  <si>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</si>
  <si>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</si>
  <si>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</si>
  <si>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</si>
  <si>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</si>
  <si>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</si>
  <si>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</si>
  <si>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</si>
  <si>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</si>
  <si>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</si>
  <si>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</si>
  <si>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</si>
  <si>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</si>
  <si>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</si>
  <si>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</si>
  <si>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</si>
  <si>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</si>
  <si>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</si>
  <si>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</si>
  <si>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</si>
  <si>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</si>
  <si>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</si>
  <si>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</si>
  <si>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</si>
  <si>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</si>
  <si>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</si>
  <si>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</si>
  <si>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</si>
  <si>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</si>
  <si>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</si>
  <si>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</si>
  <si>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</si>
  <si>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</si>
  <si>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</si>
  <si>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</si>
  <si>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</si>
  <si>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</si>
  <si>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</si>
  <si>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</si>
  <si>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</si>
  <si>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</si>
  <si>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</si>
  <si>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</si>
  <si>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</si>
  <si>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</si>
  <si>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</si>
  <si>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</si>
  <si>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</si>
  <si>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</si>
  <si>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</si>
  <si>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</si>
  <si>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</si>
  <si>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</si>
  <si>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</si>
  <si>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</si>
  <si>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</si>
  <si>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</si>
  <si>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</si>
  <si>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</si>
  <si>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</si>
  <si>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</si>
  <si>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</si>
  <si>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</si>
  <si>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</si>
  <si>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</si>
  <si>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</si>
  <si>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</si>
  <si>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</si>
  <si>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</si>
  <si>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</si>
  <si>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</si>
  <si>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</si>
  <si>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</si>
  <si>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</si>
  <si>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</si>
  <si>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</si>
  <si>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</si>
  <si>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</si>
  <si>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</si>
  <si>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</si>
  <si>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</si>
  <si>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</si>
  <si>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</si>
  <si>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</si>
  <si>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</si>
  <si>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</si>
  <si>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</si>
  <si>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</si>
  <si>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</si>
  <si>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</si>
  <si>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</si>
  <si>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</si>
  <si>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</si>
  <si>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</si>
  <si>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</si>
  <si>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</si>
  <si>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</si>
  <si>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</si>
  <si>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</si>
  <si>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</si>
  <si>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</si>
  <si>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</si>
  <si>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</si>
  <si>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</si>
  <si>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</si>
  <si>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</si>
  <si>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</si>
  <si>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</si>
  <si>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</si>
  <si>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</si>
  <si>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</si>
  <si>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</si>
  <si>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</si>
  <si>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</si>
  <si>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</si>
  <si>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</si>
  <si>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</si>
  <si>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</si>
  <si>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</si>
  <si>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</si>
  <si>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</si>
  <si>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</si>
  <si>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</si>
  <si>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</si>
  <si>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</si>
  <si>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</si>
  <si>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</si>
  <si>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</si>
  <si>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</si>
  <si>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</si>
  <si>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</si>
  <si>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</si>
  <si>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</si>
  <si>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</si>
  <si>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</si>
  <si>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</si>
  <si>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</si>
  <si>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</si>
  <si>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</si>
  <si>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</si>
  <si>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</si>
  <si>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</si>
  <si>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</si>
  <si>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</si>
  <si>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</si>
  <si>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</si>
  <si>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</si>
  <si>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</si>
  <si>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</si>
  <si>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</si>
  <si>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</si>
  <si>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</si>
  <si>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</si>
  <si>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</si>
  <si>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</si>
  <si>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</si>
  <si>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</si>
  <si>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</si>
  <si>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</si>
  <si>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</si>
  <si>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</si>
  <si>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</si>
  <si>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</si>
  <si>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</si>
  <si>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</si>
  <si>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</si>
  <si>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</si>
  <si>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</si>
  <si>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</si>
  <si>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</si>
  <si>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</si>
  <si>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</si>
  <si>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</si>
  <si>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</si>
  <si>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</si>
  <si>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</si>
  <si>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</si>
  <si>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</si>
  <si>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</si>
  <si>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</si>
  <si>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</si>
  <si>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</si>
  <si>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</si>
  <si>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</si>
  <si>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</si>
  <si>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</si>
  <si>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</si>
  <si>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</si>
  <si>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</si>
  <si>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</si>
  <si>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</si>
  <si>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</si>
  <si>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</si>
  <si>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</si>
  <si>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</si>
  <si>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</si>
  <si>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</si>
  <si>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</si>
  <si>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</si>
  <si>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</si>
  <si>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</si>
  <si>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</si>
  <si>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</si>
  <si>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</si>
  <si>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</si>
  <si>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</si>
  <si>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</si>
  <si>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</si>
  <si>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</si>
  <si>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</si>
  <si>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</si>
  <si>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</si>
  <si>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</si>
  <si>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</si>
  <si>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</si>
  <si>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</si>
  <si>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</si>
  <si>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</si>
  <si>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</si>
  <si>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</si>
  <si>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</si>
  <si>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</si>
  <si>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</si>
  <si>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</si>
  <si>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</si>
  <si>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</si>
  <si>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</si>
  <si>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</si>
  <si>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</si>
  <si>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</si>
  <si>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</si>
  <si>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</si>
  <si>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</si>
  <si>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</si>
  <si>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</si>
  <si>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</si>
  <si>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</si>
  <si>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</si>
  <si>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</si>
  <si>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</si>
  <si>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</si>
  <si>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</si>
  <si>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</si>
  <si>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</si>
  <si>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</si>
  <si>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</si>
  <si>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</si>
  <si>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</si>
  <si>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</si>
  <si>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</si>
  <si>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</si>
  <si>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</si>
  <si>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</si>
  <si>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</si>
  <si>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</si>
  <si>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</si>
  <si>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</si>
  <si>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</si>
  <si>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</si>
  <si>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</si>
  <si>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</si>
  <si>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</si>
  <si>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</si>
  <si>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</si>
  <si>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</si>
  <si>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</si>
  <si>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</si>
  <si>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</si>
  <si>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</si>
  <si>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</si>
  <si>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</si>
  <si>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</si>
  <si>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</si>
  <si>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</si>
  <si>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</si>
  <si>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</si>
  <si>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</si>
  <si>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</si>
  <si>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</si>
  <si>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</si>
  <si>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</si>
  <si>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</si>
  <si>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</si>
  <si>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</si>
  <si>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</si>
  <si>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</si>
  <si>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</si>
  <si>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</si>
  <si>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</si>
  <si>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</si>
  <si>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</si>
  <si>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</si>
  <si>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</si>
  <si>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</si>
  <si>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</si>
  <si>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</si>
  <si>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</si>
  <si>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</si>
  <si>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</si>
  <si>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</si>
  <si>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</si>
  <si>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</si>
  <si>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</si>
  <si>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</si>
  <si>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</si>
  <si>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</si>
  <si>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</si>
  <si>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</si>
  <si>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</si>
  <si>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</si>
  <si>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</si>
  <si>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</si>
  <si>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</si>
  <si>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</si>
  <si>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</si>
  <si>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</si>
  <si>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</si>
  <si>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</si>
  <si>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</si>
  <si>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</si>
  <si>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</si>
  <si>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</si>
  <si>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</si>
  <si>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</si>
  <si>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</si>
  <si>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</si>
  <si>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</si>
  <si>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</si>
  <si>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</si>
  <si>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</si>
  <si>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</si>
  <si>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</si>
  <si>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</si>
  <si>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</si>
  <si>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</si>
  <si>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</si>
  <si>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</si>
  <si>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</si>
  <si>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</si>
  <si>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</si>
  <si>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</si>
  <si>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</si>
  <si>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</si>
  <si>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</si>
  <si>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</si>
  <si>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</si>
  <si>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</si>
  <si>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</si>
  <si>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</si>
  <si>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</si>
  <si>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</si>
  <si>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</si>
  <si>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</si>
  <si>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</si>
  <si>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</si>
  <si>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</si>
  <si>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</si>
  <si>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</si>
  <si>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</si>
  <si>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</si>
  <si>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</si>
  <si>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</si>
  <si>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</si>
  <si>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</si>
  <si>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</si>
  <si>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</si>
  <si>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</si>
  <si>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</si>
  <si>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</si>
  <si>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</si>
  <si>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</si>
  <si>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</si>
  <si>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</si>
  <si>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</si>
  <si>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</si>
  <si>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</si>
  <si>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</si>
  <si>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</si>
  <si>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</si>
  <si>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</si>
  <si>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</si>
  <si>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</si>
  <si>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</si>
  <si>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</si>
  <si>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</si>
  <si>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</si>
  <si>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</si>
  <si>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</si>
  <si>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</si>
  <si>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</si>
  <si>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</si>
  <si>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</si>
  <si>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</si>
  <si>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</si>
  <si>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</si>
  <si>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</si>
  <si>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</si>
  <si>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</si>
  <si>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</si>
  <si>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</si>
  <si>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</si>
  <si>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</si>
  <si>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</si>
  <si>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</si>
  <si>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</si>
  <si>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</si>
  <si>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</si>
  <si>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</si>
  <si>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</si>
  <si>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</si>
  <si>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</si>
  <si>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</si>
  <si>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</si>
  <si>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</si>
  <si>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</si>
  <si>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</si>
  <si>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</si>
  <si>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</si>
  <si>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</si>
  <si>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</si>
  <si>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</si>
  <si>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</si>
  <si>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</si>
  <si>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</si>
  <si>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</si>
  <si>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</si>
  <si>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</si>
  <si>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</si>
  <si>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</si>
  <si>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</si>
  <si>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</si>
  <si>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</si>
  <si>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</si>
  <si>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</si>
  <si>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</si>
  <si>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</si>
  <si>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</si>
  <si>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</si>
  <si>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</si>
  <si>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</si>
  <si>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</si>
  <si>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</si>
  <si>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</si>
  <si>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</si>
  <si>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</si>
  <si>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</si>
  <si>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</si>
  <si>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</si>
  <si>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</si>
  <si>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</si>
  <si>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</si>
  <si>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</si>
  <si>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</si>
  <si>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</si>
  <si>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</si>
  <si>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</si>
  <si>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</si>
  <si>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</si>
  <si>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</si>
  <si>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</si>
  <si>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</si>
  <si>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</si>
  <si>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</si>
  <si>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</si>
  <si>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</si>
  <si>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</si>
  <si>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</si>
  <si>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</si>
  <si>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</si>
  <si>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</si>
  <si>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</si>
  <si>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</si>
  <si>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</si>
  <si>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</si>
  <si>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</si>
  <si>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</si>
  <si>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</si>
  <si>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</si>
  <si>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</si>
  <si>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</si>
  <si>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</si>
  <si>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</si>
  <si>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</si>
  <si>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</si>
  <si>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</si>
  <si>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</si>
  <si>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</si>
  <si>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</si>
  <si>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</si>
  <si>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</si>
  <si>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</si>
  <si>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</si>
  <si>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</si>
  <si>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</si>
  <si>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</si>
  <si>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</si>
  <si>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</si>
  <si>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</si>
  <si>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</si>
  <si>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</si>
  <si>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</si>
  <si>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</si>
  <si>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</si>
  <si>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</si>
  <si>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</si>
  <si>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</si>
  <si>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</si>
  <si>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</si>
  <si>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</si>
  <si>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</si>
  <si>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</si>
  <si>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</si>
  <si>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</si>
  <si>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</si>
  <si>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</si>
  <si>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</si>
  <si>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</si>
  <si>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</si>
  <si>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</si>
  <si>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</si>
  <si>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</si>
  <si>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</si>
  <si>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</si>
  <si>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</si>
  <si>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</si>
  <si>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</si>
  <si>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</si>
  <si>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</si>
  <si>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</si>
  <si>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</si>
  <si>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</si>
  <si>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</si>
  <si>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</si>
  <si>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</si>
  <si>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</si>
  <si>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</si>
  <si>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</si>
  <si>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</si>
  <si>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</si>
  <si>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</si>
  <si>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</si>
  <si>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</si>
  <si>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</si>
  <si>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</si>
  <si>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</si>
  <si>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</si>
  <si>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</si>
  <si>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</si>
  <si>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</si>
  <si>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</si>
  <si>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</si>
  <si>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</si>
  <si>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</si>
  <si>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</si>
  <si>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</si>
  <si>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</si>
  <si>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</si>
  <si>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</si>
  <si>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</si>
  <si>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</si>
  <si>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</si>
  <si>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</si>
  <si>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</si>
  <si>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</si>
  <si>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</si>
  <si>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</si>
  <si>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</si>
  <si>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</si>
  <si>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</si>
  <si>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</si>
  <si>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</si>
  <si>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</si>
  <si>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</si>
  <si>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</si>
  <si>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</si>
  <si>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</si>
  <si>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</si>
  <si>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</si>
  <si>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</si>
  <si>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</si>
  <si>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</si>
  <si>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</si>
  <si>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</si>
  <si>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</si>
  <si>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</si>
  <si>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</si>
  <si>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</si>
  <si>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</si>
  <si>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</si>
  <si>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</si>
  <si>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</si>
  <si>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</si>
  <si>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</si>
  <si>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</si>
  <si>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</si>
  <si>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</si>
  <si>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</si>
  <si>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</si>
  <si>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</si>
  <si>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</si>
  <si>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</si>
  <si>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</si>
  <si>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</si>
  <si>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</si>
  <si>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</si>
  <si>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</si>
  <si>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</si>
  <si>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</si>
  <si>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</si>
  <si>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</si>
  <si>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</si>
  <si>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</si>
  <si>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</si>
  <si>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</si>
  <si>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</si>
  <si>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</si>
  <si>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</si>
  <si>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</si>
  <si>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</si>
  <si>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</si>
  <si>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</si>
  <si>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</si>
  <si>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</si>
  <si>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</si>
  <si>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</si>
  <si>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</si>
  <si>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</si>
  <si>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</si>
  <si>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</si>
  <si>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</si>
  <si>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</si>
  <si>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</si>
  <si>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</si>
  <si>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</si>
  <si>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</si>
  <si>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</si>
  <si>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</si>
  <si>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</si>
  <si>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</si>
  <si>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</si>
  <si>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</si>
  <si>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</si>
  <si>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</si>
  <si>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</si>
  <si>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</si>
  <si>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</si>
  <si>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</si>
  <si>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</si>
  <si>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</si>
  <si>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</si>
  <si>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</si>
  <si>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</si>
  <si>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</si>
  <si>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</si>
  <si>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</si>
  <si>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</si>
  <si>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</si>
  <si>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</si>
  <si>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</si>
  <si>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</si>
  <si>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</si>
  <si>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</si>
  <si>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</si>
  <si>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</si>
  <si>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</si>
  <si>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</si>
  <si>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</si>
  <si>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</si>
  <si>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</si>
  <si>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</si>
  <si>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</si>
  <si>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</si>
  <si>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</si>
  <si>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</si>
  <si>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</si>
  <si>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</si>
  <si>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</si>
  <si>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</si>
  <si>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</si>
  <si>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</si>
  <si>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</si>
  <si>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</si>
  <si>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</si>
  <si>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</si>
  <si>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</si>
  <si>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</si>
  <si>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</si>
  <si>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</si>
  <si>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</si>
  <si>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</si>
  <si>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</si>
  <si>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</si>
  <si>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</si>
  <si>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</si>
  <si>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</si>
  <si>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</si>
  <si>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</si>
  <si>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</si>
  <si>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</si>
  <si>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</si>
  <si>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</si>
  <si>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</si>
  <si>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</si>
  <si>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</si>
  <si>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</si>
  <si>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</si>
  <si>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</si>
  <si>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</si>
  <si>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</si>
  <si>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</si>
  <si>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</si>
  <si>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</si>
  <si>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</si>
  <si>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</si>
  <si>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</si>
  <si>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</si>
  <si>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</si>
  <si>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</si>
  <si>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</si>
  <si>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</si>
  <si>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</si>
  <si>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</si>
  <si>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</si>
  <si>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</si>
  <si>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</si>
  <si>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</si>
  <si>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</si>
  <si>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</si>
  <si>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</si>
  <si>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</si>
  <si>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</si>
  <si>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</si>
  <si>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</si>
  <si>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</si>
  <si>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</si>
  <si>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</si>
  <si>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</si>
  <si>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</si>
  <si>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</si>
  <si>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</si>
  <si>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</si>
  <si>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</si>
  <si>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</si>
  <si>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</si>
  <si>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</si>
  <si>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</si>
  <si>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</si>
  <si>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</si>
  <si>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</si>
  <si>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</si>
  <si>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</si>
  <si>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</si>
  <si>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</si>
  <si>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</si>
  <si>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</si>
  <si>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</si>
  <si>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</si>
  <si>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</si>
  <si>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</si>
  <si>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</si>
  <si>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</si>
  <si>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</si>
  <si>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</si>
  <si>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</si>
  <si>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</si>
  <si>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</si>
  <si>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</si>
  <si>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</si>
  <si>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</si>
  <si>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</si>
  <si>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</si>
  <si>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</si>
  <si>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</si>
  <si>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</si>
  <si>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</si>
  <si>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</si>
  <si>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</si>
  <si>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</si>
  <si>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</si>
  <si>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</si>
  <si>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</si>
  <si>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</si>
  <si>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</si>
  <si>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</si>
  <si>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</si>
  <si>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</si>
  <si>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</si>
  <si>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</si>
  <si>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</si>
  <si>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</si>
  <si>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</si>
  <si>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</si>
  <si>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</si>
  <si>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</si>
  <si>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</si>
  <si>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</si>
  <si>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</si>
  <si>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</si>
  <si>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</si>
  <si>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</si>
  <si>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</si>
  <si>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</si>
  <si>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</si>
  <si>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</si>
  <si>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</si>
  <si>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</si>
  <si>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</si>
  <si>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</si>
  <si>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</si>
  <si>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</si>
  <si>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</si>
  <si>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</si>
  <si>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</si>
  <si>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</si>
  <si>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</si>
  <si>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</si>
  <si>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</si>
  <si>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</si>
  <si>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</si>
  <si>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</si>
  <si>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</si>
  <si>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</si>
  <si>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</si>
  <si>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</si>
  <si>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</si>
  <si>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</si>
  <si>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</si>
  <si>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</si>
  <si>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</si>
  <si>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</si>
  <si>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</si>
  <si>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</si>
  <si>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</si>
  <si>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</si>
  <si>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</si>
  <si>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</si>
  <si>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</si>
  <si>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</si>
  <si>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</si>
  <si>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</si>
  <si>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</si>
  <si>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</si>
  <si>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</si>
  <si>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</si>
  <si>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</si>
  <si>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</si>
  <si>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</si>
  <si>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</si>
  <si>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</si>
  <si>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</si>
  <si>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</si>
  <si>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</si>
  <si>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</si>
  <si>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</si>
  <si>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</si>
  <si>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</si>
  <si>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</si>
  <si>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</si>
  <si>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</si>
  <si>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</si>
  <si>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</si>
  <si>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</si>
  <si>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</si>
  <si>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</si>
  <si>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</si>
  <si>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</si>
  <si>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</si>
  <si>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</si>
  <si>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</si>
  <si>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</si>
  <si>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</si>
  <si>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</si>
  <si>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</si>
  <si>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</si>
  <si>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</si>
  <si>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</si>
  <si>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</si>
  <si>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</si>
  <si>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</si>
  <si>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</si>
  <si>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</si>
  <si>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</si>
  <si>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</si>
  <si>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</si>
  <si>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</si>
  <si>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</si>
  <si>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</si>
  <si>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</si>
  <si>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</si>
  <si>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</si>
  <si>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</si>
  <si>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</si>
  <si>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</si>
  <si>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</si>
  <si>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</si>
  <si>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</si>
  <si>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</si>
  <si>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</si>
  <si>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</si>
  <si>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</si>
  <si>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</si>
  <si>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</si>
  <si>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</si>
  <si>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</si>
  <si>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</si>
  <si>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</si>
  <si>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</si>
  <si>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</si>
  <si>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</si>
  <si>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</si>
  <si>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</si>
  <si>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</si>
  <si>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</si>
  <si>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</si>
  <si>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</si>
  <si>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</si>
  <si>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</si>
  <si>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</si>
  <si>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</si>
  <si>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</si>
  <si>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</si>
  <si>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</si>
  <si>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</si>
  <si>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</si>
  <si>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</si>
  <si>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</si>
  <si>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</si>
  <si>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</si>
  <si>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</si>
  <si>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</si>
  <si>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</si>
  <si>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</si>
  <si>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</si>
  <si>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</si>
  <si>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</si>
  <si>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</si>
  <si>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</si>
  <si>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</si>
  <si>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</si>
  <si>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</si>
  <si>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</si>
  <si>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</si>
  <si>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</si>
  <si>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</si>
  <si>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</si>
  <si>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</si>
  <si>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</si>
  <si>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</si>
  <si>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</si>
  <si>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</si>
  <si>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</si>
  <si>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</si>
  <si>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</si>
  <si>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</si>
  <si>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</si>
  <si>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</si>
  <si>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</si>
  <si>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</si>
  <si>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</si>
  <si>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</si>
  <si>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</si>
  <si>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</si>
  <si>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</si>
  <si>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</si>
  <si>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</si>
  <si>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</si>
  <si>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</si>
  <si>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</si>
  <si>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</si>
  <si>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</si>
  <si>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</si>
  <si>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</si>
  <si>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</si>
  <si>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</si>
  <si>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</si>
  <si>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</si>
  <si>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</si>
  <si>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</si>
  <si>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</si>
  <si>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</si>
  <si>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</si>
  <si>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</si>
  <si>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</si>
  <si>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</si>
  <si>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</si>
  <si>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</si>
  <si>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</si>
  <si>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</si>
  <si>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</si>
  <si>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</si>
  <si>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</si>
  <si>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</si>
  <si>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</si>
  <si>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</si>
  <si>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</si>
  <si>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</si>
  <si>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</si>
  <si>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</si>
  <si>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</si>
  <si>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</si>
  <si>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</si>
  <si>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</si>
  <si>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</si>
  <si>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</si>
  <si>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</si>
  <si>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</si>
  <si>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</si>
  <si>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</si>
  <si>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</si>
  <si>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</si>
  <si>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</si>
  <si>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</si>
  <si>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</si>
  <si>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</si>
  <si>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</si>
  <si>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</si>
  <si>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</si>
  <si>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</si>
  <si>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</si>
  <si>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</si>
  <si>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</si>
  <si>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</si>
  <si>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</si>
  <si>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</si>
  <si>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</si>
  <si>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</si>
  <si>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</si>
  <si>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</si>
  <si>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</si>
  <si>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</si>
  <si>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</si>
  <si>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</si>
  <si>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</si>
  <si>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</si>
  <si>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</si>
  <si>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</si>
  <si>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</si>
  <si>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</si>
  <si>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</si>
  <si>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</si>
  <si>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</si>
  <si>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</si>
  <si>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</si>
  <si>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</si>
  <si>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</si>
  <si>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</si>
  <si>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</si>
  <si>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</si>
  <si>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</si>
  <si>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</si>
  <si>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</si>
  <si>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</si>
  <si>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</si>
  <si>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</si>
  <si>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</si>
  <si>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</si>
  <si>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</si>
  <si>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</si>
  <si>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</si>
  <si>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</si>
  <si>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</si>
  <si>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</si>
  <si>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</si>
  <si>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</si>
  <si>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</si>
  <si>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</si>
  <si>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</si>
  <si>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</si>
  <si>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</si>
  <si>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</si>
  <si>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</si>
  <si>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</si>
  <si>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</si>
  <si>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</si>
  <si>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</si>
  <si>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</si>
  <si>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</si>
  <si>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</si>
  <si>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</si>
  <si>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</si>
  <si>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</si>
  <si>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</si>
  <si>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</si>
  <si>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</si>
  <si>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</si>
  <si>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</si>
  <si>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</si>
  <si>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</si>
  <si>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</si>
  <si>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</si>
  <si>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</si>
  <si>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</si>
  <si>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</si>
  <si>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</si>
  <si>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</si>
  <si>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</si>
  <si>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</si>
  <si>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</si>
  <si>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</si>
  <si>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</si>
  <si>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</si>
  <si>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</si>
  <si>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</si>
  <si>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</si>
  <si>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</si>
  <si>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</si>
  <si>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</si>
  <si>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</si>
  <si>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</si>
  <si>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</si>
  <si>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</si>
  <si>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</si>
  <si>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</si>
  <si>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</si>
  <si>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</si>
  <si>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</si>
  <si>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</si>
  <si>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</si>
  <si>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</si>
  <si>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</si>
  <si>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</si>
  <si>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</si>
  <si>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</si>
  <si>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</si>
  <si>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</si>
  <si>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</si>
  <si>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</si>
  <si>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</si>
  <si>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</si>
  <si>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</si>
  <si>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</si>
  <si>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</si>
  <si>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</si>
  <si>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</si>
  <si>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</si>
  <si>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</si>
  <si>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</si>
  <si>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</si>
  <si>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</si>
  <si>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</si>
  <si>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</si>
  <si>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</si>
  <si>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</si>
  <si>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</si>
  <si>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</si>
  <si>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</si>
  <si>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</si>
  <si>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</si>
  <si>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</si>
  <si>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</si>
  <si>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</si>
  <si>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</si>
  <si>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</si>
  <si>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</si>
  <si>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</si>
  <si>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</si>
  <si>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</si>
  <si>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</si>
  <si>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</si>
  <si>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</si>
  <si>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</si>
  <si>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</si>
  <si>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</si>
  <si>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</si>
  <si>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</si>
  <si>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</si>
  <si>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</si>
  <si>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</si>
  <si>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</si>
  <si>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</si>
  <si>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</si>
  <si>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</si>
  <si>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</si>
  <si>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</si>
  <si>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</si>
  <si>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</si>
  <si>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</si>
  <si>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</si>
  <si>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</si>
  <si>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</si>
  <si>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</si>
  <si>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</si>
  <si>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</si>
  <si>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</si>
  <si>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</si>
  <si>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</si>
  <si>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</si>
  <si>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</si>
  <si>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</si>
  <si>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</si>
  <si>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</si>
  <si>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</si>
  <si>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</si>
  <si>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</si>
  <si>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</si>
  <si>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</si>
  <si>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</si>
  <si>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</si>
  <si>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</si>
  <si>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</si>
  <si>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</si>
  <si>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</si>
  <si>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</si>
  <si>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</si>
  <si>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</si>
  <si>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</si>
  <si>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</si>
  <si>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</si>
  <si>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</si>
  <si>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</si>
  <si>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</si>
  <si>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</si>
  <si>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</si>
  <si>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</si>
  <si>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</si>
  <si>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</si>
  <si>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</si>
  <si>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</si>
  <si>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</si>
  <si>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</si>
  <si>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</si>
  <si>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</si>
  <si>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</si>
  <si>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</si>
  <si>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</si>
  <si>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</si>
  <si>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</si>
  <si>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</si>
  <si>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</si>
  <si>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</si>
  <si>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</si>
  <si>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</si>
  <si>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</si>
  <si>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</si>
  <si>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</si>
  <si>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</si>
  <si>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</si>
  <si>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</si>
  <si>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</si>
  <si>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</si>
  <si>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</si>
  <si>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</si>
  <si>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</si>
  <si>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</si>
  <si>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</si>
  <si>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</si>
  <si>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</si>
  <si>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</si>
  <si>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</si>
  <si>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</si>
  <si>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</si>
  <si>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</si>
  <si>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</si>
  <si>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</si>
  <si>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</si>
  <si>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</si>
  <si>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</si>
  <si>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</si>
  <si>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</si>
  <si>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</si>
  <si>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</si>
  <si>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</si>
  <si>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</si>
  <si>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</si>
  <si>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</si>
  <si>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</si>
  <si>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</si>
  <si>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</si>
  <si>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</si>
  <si>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</si>
  <si>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</si>
  <si>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</si>
  <si>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</si>
  <si>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</si>
  <si>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</si>
  <si>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</si>
  <si>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</si>
  <si>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</si>
  <si>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</si>
  <si>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</si>
  <si>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</si>
  <si>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</si>
  <si>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</si>
  <si>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</si>
  <si>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</si>
  <si>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</si>
  <si>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</si>
  <si>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</si>
  <si>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</si>
  <si>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</si>
  <si>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</si>
  <si>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</si>
  <si>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</si>
  <si>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</si>
  <si>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</si>
  <si>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</si>
  <si>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</si>
  <si>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</si>
  <si>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</si>
  <si>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</si>
  <si>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</si>
  <si>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</si>
  <si>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</si>
  <si>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</si>
  <si>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</si>
  <si>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</si>
  <si>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</si>
  <si>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</si>
  <si>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</si>
  <si>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</si>
  <si>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</si>
  <si>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</si>
  <si>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</si>
  <si>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</si>
  <si>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</si>
  <si>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</si>
  <si>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</si>
  <si>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</si>
  <si>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</si>
  <si>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</si>
  <si>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</si>
  <si>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</si>
  <si>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</si>
  <si>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</si>
  <si>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</si>
  <si>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</si>
  <si>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</si>
  <si>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</si>
  <si>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</si>
  <si>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</si>
  <si>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</si>
  <si>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</si>
  <si>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</si>
  <si>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</si>
  <si>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</si>
  <si>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</si>
  <si>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</si>
  <si>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</si>
  <si>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</si>
  <si>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</si>
  <si>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</si>
  <si>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</si>
  <si>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</si>
  <si>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</si>
  <si>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</si>
  <si>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</si>
  <si>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</si>
  <si>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</si>
  <si>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</si>
  <si>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</si>
  <si>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</si>
  <si>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</si>
  <si>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</si>
  <si>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</si>
  <si>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</si>
  <si>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</si>
  <si>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</si>
  <si>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</si>
  <si>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</si>
  <si>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</si>
  <si>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</si>
  <si>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</si>
  <si>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</si>
  <si>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</si>
  <si>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</si>
  <si>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</si>
  <si>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</si>
  <si>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</si>
  <si>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</si>
  <si>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</si>
  <si>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</si>
  <si>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</si>
  <si>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</si>
  <si>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</si>
  <si>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</si>
  <si>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</si>
  <si>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</si>
  <si>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</si>
  <si>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</si>
  <si>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</si>
  <si>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</si>
  <si>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</si>
  <si>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</si>
  <si>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</si>
  <si>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</si>
  <si>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</si>
  <si>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</si>
  <si>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</si>
  <si>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</si>
  <si>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</si>
  <si>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</si>
  <si>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</si>
  <si>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</si>
  <si>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</si>
  <si>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</si>
  <si>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</si>
  <si>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</si>
  <si>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</si>
  <si>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</si>
  <si>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</si>
  <si>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</si>
  <si>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</si>
  <si>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</si>
  <si>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</si>
  <si>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</si>
  <si>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</si>
  <si>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</si>
  <si>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</si>
  <si>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</si>
  <si>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</si>
  <si>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</si>
  <si>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</si>
  <si>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</si>
  <si>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</si>
  <si>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</si>
  <si>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</si>
  <si>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</si>
  <si>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</si>
  <si>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</si>
  <si>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</si>
  <si>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</si>
  <si>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</si>
  <si>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</si>
  <si>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</si>
  <si>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</si>
  <si>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</si>
  <si>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</si>
  <si>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</si>
  <si>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</si>
  <si>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</si>
  <si>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</si>
  <si>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</si>
  <si>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</si>
  <si>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</si>
  <si>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</si>
  <si>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</si>
  <si>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</si>
  <si>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</si>
  <si>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</si>
  <si>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</si>
  <si>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</si>
  <si>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</si>
  <si>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</si>
  <si>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</si>
  <si>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</si>
  <si>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</si>
  <si>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</si>
  <si>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</si>
  <si>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</si>
  <si>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</si>
  <si>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</si>
  <si>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</si>
  <si>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</si>
  <si>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</si>
  <si>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</si>
  <si>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</si>
  <si>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</si>
  <si>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</si>
  <si>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</si>
  <si>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</si>
  <si>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</si>
  <si>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</si>
  <si>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</si>
  <si>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</si>
  <si>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</si>
  <si>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</si>
  <si>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</si>
  <si>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</si>
  <si>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</si>
  <si>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</si>
  <si>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</si>
  <si>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</si>
  <si>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</si>
  <si>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</si>
  <si>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</si>
  <si>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</si>
  <si>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</si>
  <si>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</si>
  <si>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</si>
  <si>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</si>
  <si>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</si>
  <si>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</si>
  <si>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</si>
  <si>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</si>
  <si>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</si>
  <si>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</si>
  <si>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</si>
  <si>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</si>
  <si>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</si>
  <si>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</si>
  <si>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</si>
  <si>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</si>
  <si>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</si>
  <si>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</si>
  <si>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</si>
  <si>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</si>
  <si>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</si>
  <si>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</si>
  <si>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</si>
  <si>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</si>
  <si>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</si>
  <si>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</si>
  <si>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</si>
  <si>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</si>
  <si>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</si>
  <si>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</si>
  <si>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</si>
  <si>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</si>
  <si>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</si>
  <si>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</si>
  <si>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</si>
  <si>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</si>
  <si>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</si>
  <si>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</si>
  <si>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</si>
  <si>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</si>
  <si>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</si>
  <si>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</si>
  <si>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</si>
  <si>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</si>
  <si>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</si>
  <si>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</si>
  <si>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</si>
  <si>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</si>
  <si>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</si>
  <si>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</si>
  <si>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</si>
  <si>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</si>
  <si>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</si>
  <si>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</si>
  <si>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</si>
  <si>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</si>
  <si>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</si>
  <si>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</si>
  <si>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</si>
  <si>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</si>
  <si>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</si>
  <si>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</si>
  <si>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</si>
  <si>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</si>
  <si>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</si>
  <si>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</si>
  <si>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</si>
  <si>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</si>
  <si>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</si>
  <si>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</si>
  <si>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</si>
  <si>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</si>
  <si>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</si>
  <si>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</si>
  <si>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</si>
  <si>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</si>
  <si>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</si>
  <si>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</si>
  <si>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</si>
  <si>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</si>
  <si>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</si>
  <si>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</si>
  <si>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</si>
  <si>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</si>
  <si>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</si>
  <si>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</si>
  <si>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</si>
  <si>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</si>
  <si>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</si>
  <si>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</si>
  <si>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</si>
  <si>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</si>
  <si>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</si>
  <si>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</si>
  <si>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</si>
  <si>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</si>
  <si>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</si>
  <si>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</si>
  <si>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</si>
  <si>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</si>
  <si>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</si>
  <si>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</si>
  <si>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</si>
  <si>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</si>
  <si>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</si>
  <si>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</si>
  <si>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</si>
  <si>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</si>
  <si>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</si>
  <si>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</si>
  <si>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</si>
  <si>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</si>
  <si>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</si>
  <si>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</si>
  <si>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</si>
  <si>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</si>
  <si>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</si>
  <si>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</si>
  <si>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</si>
  <si>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</si>
  <si>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</si>
  <si>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</si>
  <si>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</si>
  <si>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</si>
  <si>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</si>
  <si>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</si>
  <si>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</si>
  <si>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</si>
  <si>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</si>
  <si>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</si>
  <si>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</si>
  <si>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</si>
  <si>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</si>
  <si>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</si>
  <si>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</si>
  <si>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</si>
  <si>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</si>
  <si>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</si>
  <si>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</si>
  <si>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</si>
  <si>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</si>
  <si>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</si>
  <si>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</si>
  <si>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</si>
  <si>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</si>
  <si>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</si>
  <si>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</si>
  <si>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</si>
  <si>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</si>
  <si>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</si>
  <si>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</si>
  <si>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</si>
  <si>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</si>
  <si>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</si>
  <si>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</si>
  <si>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</si>
  <si>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</si>
  <si>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</si>
  <si>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</si>
  <si>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</si>
  <si>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</si>
  <si>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</si>
  <si>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</si>
  <si>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</si>
  <si>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</si>
  <si>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</si>
  <si>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</si>
  <si>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</si>
  <si>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</si>
  <si>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</si>
  <si>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</si>
  <si>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</si>
  <si>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</si>
  <si>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</si>
  <si>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</si>
  <si>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</si>
  <si>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</si>
  <si>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</si>
  <si>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</si>
  <si>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</si>
  <si>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</si>
  <si>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</si>
  <si>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</si>
  <si>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</si>
  <si>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</si>
  <si>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</si>
  <si>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</si>
  <si>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</si>
  <si>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</si>
  <si>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</si>
  <si>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</si>
  <si>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</si>
  <si>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</si>
  <si>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</si>
  <si>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</si>
  <si>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</si>
  <si>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</si>
  <si>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</si>
  <si>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</si>
  <si>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</si>
  <si>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</si>
  <si>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</si>
  <si>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</si>
  <si>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</si>
  <si>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</si>
  <si>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</si>
  <si>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</si>
  <si>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</si>
  <si>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</si>
  <si>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</si>
  <si>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</si>
  <si>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</si>
  <si>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</si>
  <si>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</si>
  <si>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</si>
  <si>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</si>
  <si>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</si>
  <si>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</si>
  <si>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</si>
  <si>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</si>
  <si>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</si>
  <si>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</si>
  <si>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</si>
  <si>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</si>
  <si>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</si>
  <si>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</si>
  <si>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</si>
  <si>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</si>
  <si>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</si>
  <si>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</si>
  <si>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</si>
  <si>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</si>
  <si>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</si>
  <si>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</si>
  <si>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</si>
  <si>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</si>
  <si>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</si>
  <si>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</si>
  <si>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</si>
  <si>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</si>
  <si>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</si>
  <si>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</si>
  <si>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</si>
  <si>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</si>
  <si>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</si>
  <si>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</si>
  <si>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</si>
  <si>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</si>
  <si>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</si>
  <si>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</si>
  <si>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</si>
  <si>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</si>
  <si>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</si>
  <si>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</si>
  <si>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</si>
  <si>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</si>
  <si>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</si>
  <si>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</si>
  <si>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</si>
  <si>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</si>
  <si>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</si>
  <si>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</si>
  <si>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</si>
  <si>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</si>
  <si>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</si>
  <si>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</si>
  <si>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</si>
  <si>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</si>
  <si>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</si>
  <si>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</si>
  <si>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</si>
  <si>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</si>
  <si>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</si>
  <si>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</si>
  <si>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</si>
  <si>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</si>
  <si>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</si>
  <si>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</si>
  <si>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</si>
  <si>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</si>
  <si>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</si>
  <si>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</si>
  <si>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</si>
  <si>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</si>
  <si>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</si>
  <si>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</si>
  <si>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</si>
  <si>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</si>
  <si>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</si>
  <si>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</si>
  <si>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</si>
  <si>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</si>
  <si>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</si>
  <si>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</si>
  <si>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</si>
  <si>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</si>
  <si>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</si>
  <si>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</si>
  <si>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</si>
  <si>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</si>
  <si>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</si>
  <si>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</si>
  <si>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</si>
  <si>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</si>
  <si>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</si>
  <si>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</si>
  <si>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</si>
  <si>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</si>
  <si>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</si>
  <si>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</si>
  <si>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</si>
  <si>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</si>
  <si>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</si>
  <si>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</si>
  <si>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</si>
  <si>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</si>
  <si>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</si>
  <si>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</si>
  <si>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</si>
  <si>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</si>
  <si>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</si>
  <si>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</si>
  <si>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</si>
  <si>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</si>
  <si>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</si>
  <si>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</si>
  <si>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</si>
  <si>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</si>
  <si>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</si>
  <si>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</si>
  <si>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</si>
  <si>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</si>
  <si>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</si>
  <si>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</si>
  <si>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</si>
  <si>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</si>
  <si>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</si>
  <si>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</si>
  <si>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</si>
  <si>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</si>
  <si>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</si>
  <si>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</si>
  <si>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</si>
  <si>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</si>
  <si>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</si>
  <si>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</si>
  <si>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</si>
  <si>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</si>
  <si>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</si>
  <si>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</si>
  <si>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</si>
  <si>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</si>
  <si>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</si>
  <si>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</si>
  <si>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</si>
  <si>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</si>
  <si>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</si>
  <si>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</si>
  <si>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</si>
  <si>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</si>
  <si>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</si>
  <si>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</si>
  <si>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</si>
  <si>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</si>
  <si>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</si>
  <si>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</si>
  <si>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</si>
  <si>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</si>
  <si>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</si>
  <si>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</si>
  <si>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</si>
  <si>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</si>
  <si>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</si>
  <si>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</si>
  <si>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</si>
  <si>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</si>
  <si>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</si>
  <si>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</si>
  <si>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</si>
  <si>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</si>
  <si>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</si>
  <si>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</si>
  <si>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</si>
  <si>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</si>
  <si>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</si>
  <si>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</si>
  <si>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</si>
  <si>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</si>
  <si>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</si>
  <si>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</si>
  <si>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</si>
  <si>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</si>
  <si>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</si>
  <si>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</si>
  <si>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</si>
  <si>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</si>
  <si>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</si>
  <si>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</si>
  <si>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</si>
  <si>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</si>
  <si>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</si>
  <si>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</si>
  <si>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</si>
  <si>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</si>
  <si>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</si>
  <si>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</si>
  <si>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</si>
  <si>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</si>
  <si>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</si>
  <si>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</si>
  <si>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</si>
  <si>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</si>
  <si>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</si>
  <si>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</si>
  <si>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</si>
  <si>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</si>
  <si>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</si>
  <si>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</si>
  <si>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</si>
  <si>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</si>
  <si>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</si>
  <si>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</si>
  <si>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</si>
  <si>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</si>
  <si>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</si>
  <si>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</si>
  <si>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</si>
  <si>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</si>
  <si>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</si>
  <si>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</si>
  <si>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</si>
  <si>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</si>
  <si>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</si>
  <si>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</si>
  <si>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</si>
  <si>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</si>
  <si>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</si>
  <si>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</si>
  <si>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</si>
  <si>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</si>
  <si>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</si>
  <si>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</si>
  <si>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</si>
  <si>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</si>
  <si>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</si>
  <si>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</si>
  <si>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</si>
  <si>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</si>
  <si>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</si>
  <si>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</si>
  <si>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</si>
  <si>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</si>
  <si>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</si>
  <si>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</si>
  <si>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</si>
  <si>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</si>
  <si>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</si>
  <si>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</si>
  <si>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</si>
  <si>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</si>
  <si>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</si>
  <si>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</si>
  <si>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</si>
  <si>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</si>
  <si>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</si>
  <si>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</si>
  <si>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</si>
  <si>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</si>
  <si>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</si>
  <si>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</si>
  <si>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</si>
  <si>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</si>
  <si>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</si>
  <si>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</si>
  <si>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</si>
  <si>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</si>
  <si>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</si>
  <si>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</si>
  <si>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</si>
  <si>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</si>
  <si>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</si>
  <si>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</si>
  <si>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</si>
  <si>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</si>
  <si>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</si>
  <si>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</si>
  <si>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</si>
  <si>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</si>
  <si>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</si>
  <si>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</si>
  <si>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</si>
  <si>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</si>
  <si>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</si>
  <si>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</si>
  <si>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</si>
  <si>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</si>
  <si>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</si>
  <si>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</si>
  <si>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</si>
  <si>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</si>
  <si>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</si>
  <si>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</si>
  <si>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</si>
  <si>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</si>
  <si>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</si>
  <si>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</si>
  <si>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</si>
  <si>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</si>
  <si>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</si>
  <si>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</si>
  <si>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</si>
  <si>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</si>
  <si>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</si>
  <si>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</si>
  <si>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</si>
  <si>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</si>
  <si>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</si>
  <si>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</si>
  <si>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</si>
  <si>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</si>
  <si>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</si>
  <si>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</si>
  <si>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</si>
  <si>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</si>
  <si>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</si>
  <si>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</si>
  <si>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</si>
  <si>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</si>
  <si>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</si>
  <si>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</si>
  <si>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</si>
  <si>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</si>
  <si>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</si>
  <si>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</si>
  <si>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</si>
  <si>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</si>
  <si>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</si>
  <si>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</si>
  <si>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</si>
  <si>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</si>
  <si>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</si>
  <si>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</si>
  <si>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</si>
  <si>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</si>
  <si>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</si>
  <si>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</si>
  <si>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</si>
  <si>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</si>
  <si>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</si>
  <si>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</si>
  <si>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</si>
  <si>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</si>
  <si>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</si>
  <si>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</si>
  <si>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</si>
  <si>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</si>
  <si>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</si>
  <si>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</si>
  <si>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</si>
  <si>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</si>
  <si>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</si>
  <si>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</si>
  <si>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</si>
  <si>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</si>
  <si>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</si>
  <si>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</si>
  <si>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</si>
  <si>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</si>
  <si>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</si>
  <si>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</si>
  <si>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</si>
  <si>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</si>
  <si>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</si>
  <si>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</si>
  <si>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</si>
  <si>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</si>
  <si>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</si>
  <si>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</si>
  <si>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</si>
  <si>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</si>
  <si>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</si>
  <si>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</si>
  <si>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</si>
  <si>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</si>
  <si>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</si>
  <si>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</si>
  <si>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</si>
  <si>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</si>
  <si>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</si>
  <si>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</si>
  <si>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</si>
  <si>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</si>
  <si>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</si>
  <si>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</si>
  <si>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</si>
  <si>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</si>
  <si>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</si>
  <si>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</si>
  <si>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</si>
  <si>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</si>
  <si>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</si>
  <si>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</si>
  <si>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</si>
  <si>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</si>
  <si>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</si>
  <si>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</si>
  <si>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</si>
  <si>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</si>
  <si>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</si>
  <si>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</si>
  <si>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</si>
  <si>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</si>
  <si>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</si>
  <si>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</si>
  <si>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</si>
  <si>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</si>
  <si>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</si>
  <si>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</si>
  <si>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</si>
  <si>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</si>
  <si>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</si>
  <si>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</si>
  <si>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</si>
  <si>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</si>
  <si>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</si>
  <si>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</si>
  <si>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</si>
  <si>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</si>
  <si>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</si>
  <si>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</si>
  <si>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</si>
  <si>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</si>
  <si>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</si>
  <si>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</si>
  <si>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</si>
  <si>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</si>
  <si>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</si>
  <si>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</si>
  <si>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</si>
  <si>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</si>
  <si>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</si>
  <si>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</si>
  <si>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</si>
  <si>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</si>
  <si>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</si>
  <si>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</si>
  <si>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</si>
  <si>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</si>
  <si>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</si>
  <si>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</si>
  <si>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</si>
  <si>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</si>
  <si>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</si>
  <si>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</si>
  <si>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</si>
  <si>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</si>
  <si>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</si>
  <si>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</si>
  <si>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</si>
  <si>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</si>
  <si>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</si>
  <si>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</si>
  <si>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</si>
  <si>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</si>
  <si>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</si>
  <si>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</si>
  <si>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</si>
  <si>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</si>
  <si>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</si>
  <si>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</si>
  <si>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</si>
  <si>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</si>
  <si>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</si>
  <si>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</si>
  <si>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</si>
  <si>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</si>
  <si>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</si>
  <si>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</si>
  <si>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</si>
  <si>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</si>
  <si>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</si>
  <si>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</si>
  <si>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</si>
  <si>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</si>
  <si>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</si>
  <si>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</si>
  <si>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</si>
  <si>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</si>
  <si>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</si>
  <si>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</si>
  <si>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</si>
  <si>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</si>
  <si>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</si>
  <si>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</si>
  <si>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</si>
  <si>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</si>
  <si>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</si>
  <si>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</si>
  <si>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</si>
  <si>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</si>
  <si>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</si>
  <si>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</si>
  <si>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</si>
  <si>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</si>
  <si>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</si>
  <si>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</si>
  <si>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</si>
  <si>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</si>
  <si>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</si>
  <si>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</si>
  <si>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</si>
  <si>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</si>
  <si>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</si>
  <si>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</si>
  <si>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</si>
  <si>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</si>
  <si>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</si>
  <si>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</si>
  <si>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</si>
  <si>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</si>
  <si>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</si>
  <si>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</si>
  <si>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</si>
  <si>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</si>
  <si>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</si>
  <si>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</si>
  <si>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</si>
  <si>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</si>
  <si>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</si>
  <si>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</si>
  <si>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</si>
  <si>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</si>
  <si>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</si>
  <si>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</si>
  <si>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</si>
  <si>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</si>
  <si>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</si>
  <si>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</si>
  <si>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</si>
  <si>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</si>
  <si>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</si>
  <si>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</si>
  <si>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</si>
  <si>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</si>
  <si>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</si>
  <si>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</si>
  <si>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</si>
  <si>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</si>
  <si>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</si>
  <si>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</si>
  <si>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</si>
  <si>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</si>
  <si>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</si>
  <si>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</si>
  <si>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</si>
  <si>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</si>
  <si>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</si>
  <si>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</si>
  <si>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</si>
  <si>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</si>
  <si>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</si>
  <si>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</si>
  <si>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</si>
  <si>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</si>
  <si>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</si>
  <si>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</si>
  <si>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</si>
  <si>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</si>
  <si>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</si>
  <si>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</si>
  <si>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</si>
  <si>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</si>
  <si>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</si>
  <si>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</si>
  <si>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</si>
  <si>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</si>
  <si>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</si>
  <si>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</si>
  <si>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</si>
  <si>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</si>
  <si>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</si>
  <si>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</si>
  <si>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</si>
  <si>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</si>
  <si>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</si>
  <si>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</si>
  <si>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</si>
  <si>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</si>
  <si>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</si>
  <si>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</si>
  <si>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</si>
  <si>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</si>
  <si>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</si>
  <si>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</si>
  <si>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</si>
  <si>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</si>
  <si>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</si>
  <si>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</si>
  <si>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</si>
  <si>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</si>
  <si>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</si>
  <si>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</si>
  <si>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</si>
  <si>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</si>
  <si>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</si>
  <si>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</si>
  <si>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</si>
  <si>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</si>
  <si>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</si>
  <si>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</si>
  <si>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</si>
  <si>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</si>
  <si>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</si>
  <si>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</si>
  <si>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</si>
  <si>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</si>
  <si>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</si>
  <si>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</si>
  <si>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</si>
  <si>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</si>
  <si>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</si>
  <si>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</si>
  <si>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</si>
  <si>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</si>
  <si>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</si>
  <si>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</si>
  <si>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</si>
  <si>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</si>
  <si>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</si>
  <si>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</si>
  <si>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</si>
  <si>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</si>
  <si>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</si>
  <si>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</si>
  <si>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</si>
  <si>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</si>
  <si>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</si>
  <si>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</si>
  <si>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</si>
  <si>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</si>
  <si>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</si>
  <si>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</si>
  <si>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</si>
  <si>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</si>
  <si>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</si>
  <si>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</si>
  <si>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</si>
  <si>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</si>
  <si>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</si>
  <si>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</si>
  <si>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</si>
  <si>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</si>
  <si>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</si>
  <si>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</si>
  <si>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</si>
  <si>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</si>
  <si>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</si>
  <si>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</si>
  <si>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</si>
  <si>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</si>
  <si>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</si>
  <si>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</si>
  <si>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</si>
  <si>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</si>
  <si>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</si>
  <si>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</si>
  <si>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</si>
  <si>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</si>
  <si>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</si>
  <si>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</si>
  <si>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</si>
  <si>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</si>
  <si>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</si>
  <si>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</si>
  <si>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</si>
  <si>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</si>
  <si>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</si>
  <si>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</si>
  <si>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</si>
  <si>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</si>
  <si>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</si>
  <si>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</si>
  <si>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</si>
  <si>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</si>
  <si>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</si>
  <si>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</si>
  <si>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</si>
  <si>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</si>
  <si>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</si>
  <si>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</si>
  <si>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</si>
  <si>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</si>
  <si>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</si>
  <si>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</si>
  <si>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</si>
  <si>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</si>
  <si>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</si>
  <si>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</si>
  <si>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</si>
  <si>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</si>
  <si>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</si>
  <si>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</si>
  <si>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</si>
  <si>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</si>
  <si>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</si>
  <si>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</si>
  <si>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</si>
  <si>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</si>
  <si>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</si>
  <si>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</si>
  <si>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</si>
  <si>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</si>
  <si>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</si>
  <si>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</si>
  <si>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</si>
  <si>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</si>
  <si>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</si>
  <si>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</si>
  <si>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</si>
  <si>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</si>
  <si>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</si>
  <si>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</si>
  <si>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</si>
  <si>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</si>
  <si>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</si>
  <si>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</si>
  <si>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</si>
  <si>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</si>
  <si>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</si>
  <si>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</si>
  <si>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</si>
  <si>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</si>
  <si>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</si>
  <si>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</si>
  <si>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</si>
  <si>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</si>
  <si>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</si>
  <si>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</si>
  <si>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</si>
  <si>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</si>
  <si>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</si>
  <si>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</si>
  <si>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</si>
  <si>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</si>
  <si>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</si>
  <si>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</si>
  <si>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</si>
  <si>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</si>
  <si>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</si>
  <si>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</si>
  <si>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</si>
  <si>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</si>
  <si>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</si>
  <si>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</si>
  <si>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</si>
  <si>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</si>
  <si>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</si>
  <si>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</si>
  <si>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</si>
  <si>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</si>
  <si>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</si>
  <si>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</si>
  <si>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</si>
  <si>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</si>
  <si>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</si>
  <si>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</si>
  <si>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</si>
  <si>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</si>
  <si>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</si>
  <si>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</si>
  <si>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</si>
  <si>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</si>
  <si>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</si>
  <si>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</si>
  <si>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</si>
  <si>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</si>
  <si>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</si>
  <si>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</si>
  <si>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</si>
  <si>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</si>
  <si>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</si>
  <si>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</si>
  <si>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</si>
  <si>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</si>
  <si>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</si>
  <si>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</si>
  <si>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</si>
  <si>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</si>
  <si>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</si>
  <si>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</si>
  <si>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</si>
  <si>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</si>
  <si>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</si>
  <si>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</si>
  <si>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</si>
  <si>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</si>
  <si>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</si>
  <si>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</si>
  <si>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</si>
  <si>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</si>
  <si>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</si>
  <si>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</si>
  <si>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</si>
  <si>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</si>
  <si>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</si>
  <si>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</si>
  <si>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</si>
  <si>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</si>
  <si>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</si>
  <si>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</si>
  <si>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</si>
  <si>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</si>
  <si>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</si>
  <si>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</si>
  <si>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</si>
  <si>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</si>
  <si>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</si>
  <si>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</si>
  <si>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</si>
  <si>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</si>
  <si>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</si>
  <si>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</si>
  <si>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</si>
  <si>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</si>
  <si>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</si>
  <si>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</si>
  <si>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</si>
  <si>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</si>
  <si>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</si>
  <si>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</si>
  <si>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</si>
  <si>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</si>
  <si>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</si>
  <si>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</si>
  <si>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</si>
  <si>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</si>
  <si>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</si>
  <si>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</si>
  <si>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</si>
  <si>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</si>
  <si>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</si>
  <si>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</si>
  <si>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</si>
  <si>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</si>
  <si>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</si>
  <si>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</si>
  <si>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</si>
  <si>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</si>
  <si>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</si>
  <si>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</si>
  <si>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</si>
  <si>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</si>
  <si>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</si>
  <si>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</si>
  <si>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</si>
  <si>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</si>
  <si>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</si>
  <si>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</si>
  <si>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</si>
  <si>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</si>
  <si>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</si>
  <si>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</si>
  <si>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</si>
  <si>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</si>
  <si>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</si>
  <si>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</si>
  <si>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</si>
  <si>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</si>
  <si>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</si>
  <si>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</si>
  <si>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</si>
  <si>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</si>
  <si>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</si>
  <si>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</si>
  <si>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</si>
  <si>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</si>
  <si>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</si>
  <si>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</si>
  <si>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</si>
  <si>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</si>
  <si>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</si>
  <si>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</si>
  <si>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</si>
  <si>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</si>
  <si>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</si>
  <si>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</si>
  <si>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</si>
  <si>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</si>
  <si>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</si>
  <si>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</si>
  <si>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</si>
  <si>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</si>
  <si>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</si>
  <si>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</si>
  <si>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</si>
  <si>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</si>
  <si>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</si>
  <si>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</si>
  <si>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</si>
  <si>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</si>
  <si>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</si>
  <si>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</si>
  <si>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</si>
  <si>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</si>
  <si>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</si>
  <si>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</si>
  <si>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</si>
  <si>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</si>
  <si>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</si>
  <si>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</si>
  <si>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</si>
  <si>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</si>
  <si>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</si>
  <si>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</si>
  <si>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</si>
  <si>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</si>
  <si>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</si>
  <si>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</si>
  <si>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</si>
  <si>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</si>
  <si>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</si>
  <si>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</si>
  <si>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</si>
  <si>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</si>
  <si>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</si>
  <si>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</si>
  <si>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</si>
  <si>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</si>
  <si>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</si>
  <si>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</si>
  <si>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</si>
  <si>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</si>
  <si>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</si>
  <si>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</si>
  <si>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</si>
  <si>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</si>
  <si>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</si>
  <si>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</si>
  <si>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</si>
  <si>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</si>
  <si>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</si>
  <si>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</si>
  <si>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</si>
  <si>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</si>
  <si>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</si>
  <si>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</si>
  <si>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</si>
  <si>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</si>
  <si>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</si>
  <si>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</si>
  <si>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</si>
  <si>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</si>
  <si>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</si>
  <si>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</si>
  <si>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</si>
  <si>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</si>
  <si>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</si>
  <si>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</si>
  <si>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</si>
  <si>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</si>
  <si>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</si>
  <si>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</si>
  <si>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</si>
  <si>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</si>
  <si>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</si>
  <si>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</si>
  <si>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</si>
  <si>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</si>
  <si>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</si>
  <si>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</si>
  <si>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</si>
  <si>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</si>
  <si>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</si>
  <si>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</si>
  <si>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</si>
  <si>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</si>
  <si>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</si>
  <si>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</si>
  <si>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</si>
  <si>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</si>
  <si>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</si>
  <si>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</si>
  <si>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</si>
  <si>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</si>
  <si>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</si>
  <si>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</si>
  <si>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</si>
  <si>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</si>
  <si>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</si>
  <si>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</si>
  <si>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</si>
  <si>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</si>
  <si>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</si>
  <si>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</si>
  <si>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</si>
  <si>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</si>
  <si>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</si>
  <si>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</si>
  <si>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</si>
  <si>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</si>
  <si>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</si>
  <si>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</si>
  <si>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</si>
  <si>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</si>
  <si>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</si>
  <si>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</si>
  <si>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</si>
  <si>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</si>
  <si>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</si>
  <si>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</si>
  <si>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</si>
  <si>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</si>
  <si>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</si>
  <si>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</si>
  <si>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</si>
  <si>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</si>
  <si>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</si>
  <si>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</si>
  <si>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</si>
  <si>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</si>
  <si>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</si>
  <si>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</si>
  <si>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</si>
  <si>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</si>
  <si>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</si>
  <si>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</si>
  <si>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</si>
  <si>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</si>
  <si>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</si>
  <si>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</si>
  <si>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</si>
  <si>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</si>
  <si>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</si>
  <si>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</si>
  <si>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</si>
  <si>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</si>
  <si>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</si>
  <si>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</si>
  <si>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</si>
  <si>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</si>
  <si>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</si>
  <si>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</si>
  <si>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</si>
  <si>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</si>
  <si>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</si>
  <si>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</si>
  <si>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</si>
  <si>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</si>
  <si>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</si>
  <si>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</si>
  <si>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</si>
  <si>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</si>
  <si>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</si>
  <si>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</si>
  <si>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</si>
  <si>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</si>
  <si>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</si>
  <si>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</si>
  <si>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</si>
  <si>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</si>
  <si>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</si>
  <si>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</si>
  <si>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</si>
  <si>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</si>
  <si>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</si>
  <si>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</si>
  <si>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</si>
  <si>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</si>
  <si>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</si>
  <si>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</si>
  <si>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</si>
  <si>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</si>
  <si>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</si>
  <si>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</si>
  <si>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</si>
  <si>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</si>
  <si>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</si>
  <si>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</si>
  <si>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</si>
  <si>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</si>
  <si>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</si>
  <si>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</si>
  <si>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</si>
  <si>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</si>
  <si>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</si>
  <si>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</si>
  <si>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</si>
  <si>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</si>
  <si>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</si>
  <si>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</si>
  <si>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</si>
  <si>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</si>
  <si>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</si>
  <si>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</si>
  <si>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</si>
  <si>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</si>
  <si>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</si>
  <si>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</si>
  <si>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</si>
  <si>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</si>
  <si>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</si>
  <si>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</si>
  <si>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</si>
  <si>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</si>
  <si>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</si>
  <si>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</si>
  <si>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</si>
  <si>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</si>
  <si>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</si>
  <si>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</si>
  <si>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</si>
  <si>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</si>
  <si>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</si>
  <si>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</si>
  <si>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</si>
  <si>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</si>
  <si>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</si>
  <si>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</si>
  <si>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</si>
  <si>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</si>
  <si>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</si>
  <si>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</si>
  <si>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</si>
  <si>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</si>
  <si>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</si>
  <si>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</si>
  <si>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</si>
  <si>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</si>
  <si>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</si>
  <si>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</si>
  <si>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</si>
  <si>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</si>
  <si>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</si>
  <si>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</si>
  <si>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</si>
  <si>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</si>
  <si>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</si>
  <si>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</si>
  <si>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</si>
  <si>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</si>
  <si>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</si>
  <si>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</si>
  <si>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</si>
  <si>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</si>
  <si>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</si>
  <si>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</si>
  <si>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</si>
  <si>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</si>
  <si>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</si>
  <si>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</si>
  <si>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</si>
  <si>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</si>
  <si>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</si>
  <si>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</si>
  <si>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</si>
  <si>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</si>
  <si>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</si>
  <si>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</si>
  <si>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</si>
  <si>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</si>
  <si>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</si>
  <si>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</si>
  <si>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</si>
  <si>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</si>
  <si>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</si>
  <si>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</si>
  <si>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</si>
  <si>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</si>
  <si>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</si>
  <si>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</si>
  <si>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</si>
  <si>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</si>
  <si>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</si>
  <si>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</si>
  <si>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</si>
  <si>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</si>
  <si>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</si>
  <si>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</si>
  <si>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</si>
  <si>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</si>
  <si>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</si>
  <si>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</si>
  <si>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</si>
  <si>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</si>
  <si>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</si>
  <si>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</si>
  <si>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</si>
  <si>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</si>
  <si>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</si>
  <si>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</si>
  <si>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</si>
  <si>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</si>
  <si>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</si>
  <si>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</si>
  <si>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</si>
  <si>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</si>
  <si>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</si>
  <si>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</si>
  <si>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</si>
  <si>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</si>
  <si>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</si>
  <si>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</si>
  <si>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</si>
  <si>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</si>
  <si>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</si>
  <si>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</si>
  <si>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</si>
  <si>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</si>
  <si>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</si>
  <si>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</si>
  <si>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</si>
  <si>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</si>
  <si>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</si>
  <si>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</si>
  <si>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</si>
  <si>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</si>
  <si>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</si>
  <si>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</si>
  <si>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</si>
  <si>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</si>
  <si>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</si>
  <si>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</si>
  <si>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</si>
  <si>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</si>
  <si>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</si>
  <si>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</si>
  <si>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</si>
  <si>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</si>
  <si>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</si>
  <si>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</si>
  <si>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</si>
  <si>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</si>
  <si>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</si>
  <si>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</si>
  <si>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</si>
  <si>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</si>
  <si>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</si>
  <si>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</si>
  <si>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</si>
  <si>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</si>
  <si>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</si>
  <si>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</si>
  <si>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</si>
  <si>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</si>
  <si>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</si>
  <si>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</si>
  <si>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</si>
  <si>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</si>
  <si>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</si>
  <si>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</si>
  <si>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</si>
  <si>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</si>
  <si>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</si>
  <si>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</si>
  <si>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</si>
  <si>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</si>
  <si>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</si>
  <si>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</si>
  <si>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</si>
  <si>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</si>
  <si>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</si>
  <si>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</si>
  <si>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</si>
  <si>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</si>
  <si>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</si>
  <si>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</si>
  <si>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</si>
  <si>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</si>
  <si>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</si>
  <si>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</si>
  <si>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</si>
  <si>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</si>
  <si>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</si>
  <si>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</si>
  <si>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</si>
  <si>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</si>
  <si>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</si>
  <si>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</si>
  <si>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</si>
  <si>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</si>
  <si>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</si>
  <si>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</si>
  <si>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</si>
  <si>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</si>
  <si>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</si>
  <si>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</si>
  <si>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</si>
  <si>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</si>
  <si>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</si>
  <si>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</si>
  <si>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</si>
  <si>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</si>
  <si>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</si>
  <si>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</si>
  <si>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</si>
  <si>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</si>
  <si>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</si>
  <si>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</si>
  <si>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</si>
  <si>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</si>
  <si>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</si>
  <si>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</si>
  <si>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</si>
  <si>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</si>
  <si>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</si>
  <si>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</si>
  <si>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</si>
  <si>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</si>
  <si>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</si>
  <si>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</si>
  <si>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</si>
  <si>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</si>
  <si>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</si>
  <si>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</si>
  <si>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</si>
  <si>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</si>
  <si>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</si>
  <si>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</si>
  <si>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</si>
  <si>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</si>
  <si>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</si>
  <si>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</si>
  <si>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</si>
  <si>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</si>
  <si>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</si>
  <si>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</si>
  <si>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</si>
  <si>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</si>
  <si>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</si>
  <si>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</si>
  <si>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</si>
  <si>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</si>
  <si>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</si>
  <si>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</si>
  <si>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</si>
  <si>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</si>
  <si>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</si>
  <si>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</si>
  <si>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</si>
  <si>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</si>
  <si>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</si>
  <si>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</si>
  <si>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</si>
  <si>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</si>
  <si>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</si>
  <si>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</si>
  <si>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</si>
  <si>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</si>
  <si>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</si>
  <si>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</si>
  <si>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</si>
  <si>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</si>
  <si>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</si>
  <si>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</si>
  <si>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</si>
  <si>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</si>
  <si>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</si>
  <si>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</si>
  <si>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</si>
  <si>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</si>
  <si>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</si>
  <si>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</si>
  <si>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</si>
  <si>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</si>
  <si>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</si>
  <si>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</si>
  <si>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</si>
  <si>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</si>
  <si>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</si>
  <si>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</si>
  <si>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</si>
  <si>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</si>
  <si>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</si>
  <si>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</si>
  <si>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</si>
  <si>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</si>
  <si>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</si>
  <si>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</si>
  <si>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</si>
  <si>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</si>
  <si>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</si>
  <si>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</si>
  <si>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</si>
  <si>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</si>
  <si>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</si>
  <si>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</si>
  <si>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</si>
  <si>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</si>
  <si>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</si>
  <si>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</si>
  <si>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</si>
  <si>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</si>
  <si>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</si>
  <si>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</si>
  <si>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</si>
  <si>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</si>
  <si>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</si>
  <si>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</si>
  <si>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</si>
  <si>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</si>
  <si>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</si>
  <si>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</si>
  <si>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</si>
  <si>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</si>
  <si>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</si>
  <si>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</si>
  <si>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</si>
  <si>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</si>
  <si>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</si>
  <si>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</si>
  <si>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</si>
  <si>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</si>
  <si>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</si>
  <si>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</si>
  <si>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</si>
  <si>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</si>
  <si>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</si>
  <si>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</si>
  <si>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</si>
  <si>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</si>
  <si>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</si>
  <si>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</si>
  <si>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</si>
  <si>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</si>
  <si>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</si>
  <si>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</si>
  <si>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</si>
  <si>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</si>
  <si>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</si>
  <si>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</si>
  <si>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</si>
  <si>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</si>
  <si>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</si>
  <si>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</si>
  <si>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</si>
  <si>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</si>
  <si>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</si>
  <si>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</si>
  <si>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</si>
  <si>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</si>
  <si>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</si>
  <si>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</si>
  <si>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</si>
  <si>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</si>
  <si>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</si>
  <si>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</si>
  <si>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</si>
  <si>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</si>
  <si>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</si>
  <si>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</si>
  <si>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</si>
  <si>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</si>
  <si>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</si>
  <si>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</si>
  <si>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</si>
  <si>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</si>
  <si>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</si>
  <si>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</si>
  <si>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</si>
  <si>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</si>
  <si>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</si>
  <si>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</si>
  <si>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</si>
  <si>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</si>
  <si>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</si>
  <si>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</si>
  <si>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</si>
  <si>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</si>
  <si>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</si>
  <si>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</si>
  <si>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</si>
  <si>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</si>
  <si>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</si>
  <si>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</si>
  <si>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</si>
  <si>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</si>
  <si>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</si>
  <si>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</si>
  <si>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</si>
  <si>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</si>
  <si>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</si>
  <si>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</si>
  <si>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</si>
  <si>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</si>
  <si>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</si>
  <si>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</si>
  <si>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</si>
  <si>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</si>
  <si>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</si>
  <si>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</si>
  <si>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</si>
  <si>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</si>
  <si>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</si>
  <si>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</si>
  <si>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</si>
  <si>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</si>
  <si>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</si>
  <si>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</si>
  <si>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</si>
  <si>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</si>
  <si>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</si>
  <si>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</si>
  <si>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</si>
  <si>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</si>
  <si>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</si>
  <si>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</si>
  <si>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</si>
  <si>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</si>
  <si>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</si>
  <si>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</si>
  <si>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</si>
  <si>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</si>
  <si>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</si>
  <si>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</si>
  <si>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</si>
  <si>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</si>
  <si>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</si>
  <si>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</si>
  <si>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</si>
  <si>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</si>
  <si>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</si>
  <si>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</si>
  <si>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</si>
  <si>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</si>
  <si>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</si>
  <si>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</si>
  <si>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</si>
  <si>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</si>
  <si>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</si>
  <si>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</si>
  <si>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</si>
  <si>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</si>
  <si>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</si>
  <si>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</si>
  <si>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</si>
  <si>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</si>
  <si>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</si>
  <si>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</si>
  <si>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</si>
  <si>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</si>
  <si>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</si>
  <si>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</si>
  <si>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</si>
  <si>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</si>
  <si>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</si>
  <si>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</si>
  <si>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</si>
  <si>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</si>
  <si>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</si>
  <si>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</si>
  <si>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</si>
  <si>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</si>
  <si>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</si>
  <si>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</si>
  <si>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</si>
  <si>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</si>
  <si>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</si>
  <si>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</si>
  <si>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</si>
  <si>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</si>
  <si>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</si>
  <si>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</si>
  <si>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</si>
  <si>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</si>
  <si>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</si>
  <si>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</si>
  <si>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</si>
  <si>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</si>
  <si>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</si>
  <si>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</si>
  <si>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</si>
  <si>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</si>
  <si>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</si>
  <si>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</si>
  <si>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</si>
  <si>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</si>
  <si>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</si>
  <si>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</si>
  <si>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</si>
  <si>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</si>
  <si>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</si>
  <si>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</si>
  <si>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</si>
  <si>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</si>
  <si>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</si>
  <si>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</si>
  <si>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</si>
  <si>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</si>
  <si>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</si>
  <si>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</si>
  <si>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</si>
  <si>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</si>
  <si>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</si>
  <si>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</si>
  <si>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</si>
  <si>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</si>
  <si>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</si>
  <si>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</si>
  <si>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</si>
  <si>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</si>
  <si>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</si>
  <si>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</si>
  <si>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</si>
  <si>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</si>
  <si>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</si>
  <si>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</si>
  <si>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</si>
  <si>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</si>
  <si>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</si>
  <si>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</si>
  <si>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</si>
  <si>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</si>
  <si>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</si>
  <si>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</si>
  <si>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</si>
  <si>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</si>
  <si>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</si>
  <si>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</si>
  <si>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</si>
  <si>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</si>
  <si>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</si>
  <si>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</si>
  <si>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</si>
  <si>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</si>
  <si>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</si>
  <si>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</si>
  <si>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</si>
  <si>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</si>
  <si>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</si>
  <si>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</si>
  <si>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</si>
  <si>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</si>
  <si>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</si>
  <si>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</si>
  <si>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</si>
  <si>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</si>
  <si>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</si>
  <si>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</si>
  <si>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</si>
  <si>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</si>
  <si>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</si>
  <si>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</si>
  <si>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</si>
  <si>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</si>
  <si>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</si>
  <si>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</si>
  <si>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</si>
  <si>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</si>
  <si>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</si>
  <si>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</si>
  <si>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</si>
  <si>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</si>
  <si>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</si>
  <si>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</si>
  <si>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</si>
  <si>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</si>
  <si>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</si>
  <si>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</si>
  <si>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</si>
  <si>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</si>
  <si>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</si>
  <si>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</si>
  <si>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</si>
  <si>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</si>
  <si>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</si>
  <si>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</si>
  <si>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</si>
  <si>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</si>
  <si>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</si>
  <si>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</si>
  <si>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</si>
  <si>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</si>
  <si>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</si>
  <si>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</si>
  <si>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</si>
  <si>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</si>
  <si>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</si>
  <si>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</si>
  <si>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</si>
  <si>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</si>
  <si>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</si>
  <si>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</si>
  <si>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</si>
  <si>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</si>
  <si>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</si>
  <si>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</si>
  <si>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</si>
  <si>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</si>
  <si>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</si>
  <si>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</si>
  <si>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</si>
  <si>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</si>
  <si>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</si>
  <si>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</si>
  <si>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</si>
  <si>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</si>
  <si>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</si>
  <si>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</si>
  <si>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</si>
  <si>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</si>
  <si>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</si>
  <si>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</si>
  <si>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</si>
  <si>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</si>
  <si>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</si>
  <si>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</si>
  <si>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</si>
  <si>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</si>
  <si>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</si>
  <si>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</si>
  <si>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</si>
  <si>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</si>
  <si>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</si>
  <si>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</si>
  <si>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</si>
  <si>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</si>
  <si>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</si>
  <si>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</si>
  <si>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</si>
  <si>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</si>
  <si>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</si>
  <si>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</si>
  <si>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</si>
  <si>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</si>
  <si>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</si>
  <si>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</si>
  <si>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</si>
  <si>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</si>
  <si>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</si>
  <si>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</si>
  <si>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</si>
  <si>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</si>
  <si>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</si>
  <si>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</si>
  <si>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</si>
  <si>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</si>
  <si>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</si>
  <si>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</si>
  <si>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</si>
  <si>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</si>
  <si>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</si>
  <si>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</si>
  <si>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</si>
  <si>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</si>
  <si>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</si>
  <si>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</si>
  <si>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</si>
  <si>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</si>
  <si>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</si>
  <si>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</si>
  <si>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</si>
  <si>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</si>
  <si>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</si>
  <si>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</si>
  <si>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</si>
  <si>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</si>
  <si>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</si>
  <si>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</si>
  <si>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</si>
  <si>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</si>
  <si>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</si>
  <si>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</si>
  <si>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</si>
  <si>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</si>
  <si>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</si>
  <si>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</si>
  <si>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</si>
  <si>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</si>
  <si>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</si>
  <si>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</si>
  <si>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</si>
  <si>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</si>
  <si>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</si>
  <si>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</si>
  <si>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</si>
  <si>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</si>
  <si>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</si>
  <si>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</si>
  <si>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</si>
  <si>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</si>
  <si>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</si>
  <si>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</si>
  <si>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</si>
  <si>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</si>
  <si>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</si>
  <si>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</si>
  <si>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</si>
  <si>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</si>
  <si>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</si>
  <si>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</si>
  <si>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</si>
  <si>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</si>
  <si>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</si>
  <si>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</si>
  <si>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</si>
  <si>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</si>
  <si>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</si>
  <si>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</si>
  <si>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</si>
  <si>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</si>
  <si>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</si>
  <si>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</si>
  <si>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</si>
  <si>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</si>
  <si>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</si>
  <si>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</si>
  <si>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</si>
  <si>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</si>
  <si>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</si>
  <si>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</si>
  <si>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</si>
  <si>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</si>
  <si>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</si>
  <si>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</si>
  <si>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</si>
  <si>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</si>
  <si>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</si>
  <si>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</si>
  <si>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</si>
  <si>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</si>
  <si>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</si>
  <si>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</si>
  <si>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</si>
  <si>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</si>
  <si>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</si>
  <si>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</si>
  <si>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</si>
  <si>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</si>
  <si>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</si>
  <si>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</si>
  <si>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</si>
  <si>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</si>
  <si>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</si>
  <si>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</si>
  <si>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</si>
  <si>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</si>
  <si>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</si>
  <si>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</si>
  <si>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</si>
  <si>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</si>
  <si>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</si>
  <si>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</si>
  <si>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</si>
  <si>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</si>
  <si>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</si>
  <si>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</si>
  <si>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</si>
  <si>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</si>
  <si>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</si>
  <si>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</si>
  <si>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</si>
  <si>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</si>
  <si>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</si>
  <si>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</si>
  <si>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</si>
  <si>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</si>
  <si>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</si>
  <si>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</si>
  <si>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</si>
  <si>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</si>
  <si>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</si>
  <si>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</si>
  <si>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</si>
  <si>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</si>
  <si>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</si>
  <si>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</si>
  <si>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</si>
  <si>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</si>
  <si>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</si>
  <si>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</si>
  <si>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</si>
  <si>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</si>
  <si>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</si>
  <si>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</si>
  <si>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</si>
  <si>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</si>
  <si>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</si>
  <si>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</si>
  <si>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</si>
  <si>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</si>
  <si>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</si>
  <si>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</si>
  <si>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</si>
  <si>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</si>
  <si>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</si>
  <si>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</si>
  <si>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</si>
  <si>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</si>
  <si>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</si>
  <si>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</si>
  <si>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</si>
  <si>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</si>
  <si>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</si>
  <si>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</si>
  <si>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</si>
  <si>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</si>
  <si>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</si>
  <si>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</si>
  <si>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</si>
  <si>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</si>
  <si>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</si>
  <si>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</si>
  <si>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</si>
  <si>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</si>
  <si>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</si>
  <si>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</si>
  <si>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</si>
  <si>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</si>
  <si>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</si>
  <si>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</si>
  <si>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</si>
  <si>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</si>
  <si>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</si>
  <si>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</si>
  <si>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</si>
  <si>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</si>
  <si>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</si>
  <si>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</si>
  <si>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</si>
  <si>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</si>
  <si>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</si>
  <si>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</si>
  <si>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</si>
  <si>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</si>
  <si>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</si>
  <si>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</si>
  <si>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</si>
  <si>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</si>
  <si>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</si>
  <si>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</si>
  <si>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</si>
  <si>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</si>
  <si>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</si>
  <si>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</si>
  <si>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</si>
  <si>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</si>
  <si>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</si>
  <si>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</si>
  <si>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</si>
  <si>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</si>
  <si>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</si>
  <si>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</si>
  <si>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</si>
  <si>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</si>
  <si>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</si>
  <si>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</si>
  <si>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</si>
  <si>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</si>
  <si>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</si>
  <si>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</si>
  <si>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</si>
  <si>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</si>
  <si>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</si>
  <si>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</si>
  <si>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</si>
  <si>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</si>
  <si>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</si>
  <si>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</si>
  <si>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</si>
  <si>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</si>
  <si>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</si>
  <si>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</si>
  <si>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</si>
  <si>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</si>
  <si>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</si>
  <si>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</si>
  <si>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</si>
  <si>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</si>
  <si>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</si>
  <si>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</si>
  <si>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</si>
  <si>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</si>
  <si>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</si>
  <si>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</si>
  <si>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</si>
  <si>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</si>
  <si>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</si>
  <si>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</si>
  <si>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</si>
  <si>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</si>
  <si>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</si>
  <si>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</si>
  <si>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</si>
  <si>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</si>
  <si>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</si>
  <si>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</si>
  <si>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</si>
  <si>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</si>
  <si>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</si>
  <si>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</si>
  <si>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</si>
  <si>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</si>
  <si>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</si>
  <si>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</si>
  <si>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</si>
  <si>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</si>
  <si>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</si>
  <si>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</si>
  <si>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</si>
  <si>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</si>
  <si>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</si>
  <si>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</si>
  <si>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</si>
  <si>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</si>
  <si>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</si>
  <si>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</si>
  <si>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</si>
  <si>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</si>
  <si>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</si>
  <si>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</si>
  <si>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</si>
  <si>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</si>
  <si>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</si>
  <si>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</si>
  <si>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</si>
  <si>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</si>
  <si>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</si>
  <si>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</si>
  <si>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</si>
  <si>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</si>
  <si>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</si>
  <si>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</si>
  <si>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</si>
  <si>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</si>
  <si>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</si>
  <si>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</si>
  <si>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</si>
  <si>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</si>
  <si>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</si>
  <si>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</si>
  <si>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</si>
  <si>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</si>
  <si>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</si>
  <si>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</si>
  <si>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</si>
  <si>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</si>
  <si>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</si>
  <si>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</si>
  <si>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</si>
  <si>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</si>
  <si>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</si>
  <si>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</si>
  <si>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</si>
  <si>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</si>
  <si>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</si>
  <si>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</si>
  <si>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</si>
  <si>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</si>
  <si>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</si>
  <si>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</si>
  <si>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</si>
  <si>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</si>
  <si>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</si>
  <si>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</si>
  <si>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</si>
  <si>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</si>
  <si>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</si>
  <si>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</si>
  <si>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</si>
  <si>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</si>
  <si>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</si>
  <si>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</si>
  <si>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</si>
  <si>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</si>
  <si>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</si>
  <si>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</si>
  <si>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</si>
  <si>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</si>
  <si>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</si>
  <si>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</si>
  <si>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</si>
  <si>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</si>
  <si>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</si>
  <si>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</si>
  <si>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</si>
  <si>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</si>
  <si>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</si>
  <si>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</si>
  <si>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</si>
  <si>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</si>
  <si>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</si>
  <si>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</si>
  <si>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</si>
  <si>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</si>
  <si>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</si>
  <si>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</si>
  <si>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</si>
  <si>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</si>
  <si>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</si>
  <si>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</si>
  <si>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</si>
  <si>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</si>
  <si>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</si>
  <si>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</si>
  <si>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</si>
  <si>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</si>
  <si>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</si>
  <si>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</si>
  <si>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</si>
  <si>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</si>
  <si>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</si>
  <si>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</si>
  <si>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</si>
  <si>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</si>
  <si>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</si>
  <si>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</si>
  <si>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</si>
  <si>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</si>
  <si>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</si>
  <si>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</si>
  <si>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</si>
  <si>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</si>
  <si>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</si>
  <si>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</si>
  <si>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</si>
  <si>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</si>
  <si>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</si>
  <si>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</si>
  <si>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</si>
  <si>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</si>
  <si>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</si>
  <si>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</si>
  <si>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</si>
  <si>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</si>
  <si>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</si>
  <si>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</si>
  <si>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</si>
  <si>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</si>
  <si>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</si>
  <si>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</si>
  <si>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</si>
  <si>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</si>
  <si>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</si>
  <si>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</si>
  <si>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</si>
  <si>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</si>
  <si>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</si>
  <si>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</si>
  <si>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</si>
  <si>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</si>
  <si>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</si>
  <si>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</si>
  <si>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</si>
  <si>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</si>
  <si>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</si>
  <si>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</si>
  <si>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</si>
  <si>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</si>
  <si>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</si>
  <si>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</si>
  <si>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</si>
  <si>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</si>
  <si>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</si>
  <si>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</si>
  <si>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</si>
  <si>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</si>
  <si>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</si>
  <si>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</si>
  <si>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</si>
  <si>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</si>
  <si>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</si>
  <si>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</si>
  <si>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</si>
  <si>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</si>
  <si>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</si>
  <si>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</si>
  <si>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</si>
  <si>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</si>
  <si>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</si>
  <si>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</si>
  <si>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</si>
  <si>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</si>
  <si>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</si>
  <si>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</si>
  <si>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</si>
  <si>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</si>
  <si>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</si>
  <si>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</si>
  <si>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</si>
  <si>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</si>
  <si>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</si>
  <si>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</si>
  <si>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</si>
  <si>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</si>
  <si>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</si>
  <si>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</si>
  <si>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</si>
  <si>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</si>
  <si>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</si>
  <si>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</si>
  <si>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</si>
  <si>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</si>
  <si>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</si>
  <si>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</si>
  <si>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</si>
  <si>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</si>
  <si>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</si>
  <si>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</si>
  <si>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</si>
  <si>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</si>
  <si>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</si>
  <si>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</si>
  <si>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</si>
  <si>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</si>
  <si>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</si>
  <si>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</si>
  <si>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</si>
  <si>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</si>
  <si>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</si>
  <si>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</si>
  <si>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</si>
  <si>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</si>
  <si>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</si>
  <si>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</si>
  <si>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</si>
  <si>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</si>
  <si>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</si>
  <si>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</si>
  <si>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</si>
  <si>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</si>
  <si>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</si>
  <si>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</si>
  <si>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</si>
  <si>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</si>
  <si>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</si>
  <si>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</si>
  <si>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</si>
  <si>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</si>
  <si>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</si>
  <si>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</si>
  <si>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</si>
  <si>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</si>
  <si>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</si>
  <si>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</si>
  <si>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</si>
  <si>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</si>
  <si>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</si>
  <si>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</si>
  <si>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</si>
  <si>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</si>
  <si>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</si>
  <si>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</si>
  <si>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</si>
  <si>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</si>
  <si>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</si>
  <si>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</si>
  <si>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</si>
  <si>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</si>
  <si>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</si>
  <si>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</si>
  <si>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</si>
  <si>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</si>
  <si>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</si>
  <si>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</si>
  <si>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</si>
  <si>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</si>
  <si>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</si>
  <si>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</si>
  <si>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</si>
  <si>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</si>
  <si>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</si>
  <si>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</si>
  <si>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</si>
  <si>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</si>
  <si>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</si>
  <si>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</si>
  <si>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</si>
  <si>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</si>
  <si>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</si>
  <si>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</si>
  <si>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</si>
  <si>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</si>
  <si>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</si>
  <si>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</si>
  <si>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</si>
  <si>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</si>
  <si>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</si>
  <si>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</si>
  <si>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</si>
  <si>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</si>
  <si>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</si>
  <si>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</si>
  <si>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</si>
  <si>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</si>
  <si>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</si>
  <si>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</si>
  <si>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</si>
  <si>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</si>
  <si>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</si>
  <si>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</si>
  <si>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</si>
  <si>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</si>
  <si>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</si>
  <si>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</si>
  <si>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</si>
  <si>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</si>
  <si>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</si>
  <si>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</si>
  <si>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</si>
  <si>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</si>
  <si>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</si>
  <si>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</si>
  <si>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</si>
  <si>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</si>
  <si>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</si>
  <si>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</si>
  <si>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</si>
  <si>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</si>
  <si>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</si>
  <si>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</si>
  <si>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</si>
  <si>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</si>
  <si>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</si>
  <si>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</si>
  <si>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</si>
  <si>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</si>
  <si>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</si>
  <si>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</si>
  <si>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</si>
  <si>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</si>
  <si>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</si>
  <si>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</si>
  <si>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</si>
  <si>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</si>
  <si>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</si>
  <si>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</si>
  <si>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</si>
  <si>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</si>
  <si>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</si>
  <si>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</si>
  <si>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</si>
  <si>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</si>
  <si>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</si>
  <si>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</si>
  <si>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</si>
  <si>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</si>
  <si>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</si>
  <si>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</si>
  <si>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</si>
  <si>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</si>
  <si>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</si>
  <si>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</si>
  <si>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</si>
  <si>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</si>
  <si>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</si>
  <si>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</si>
  <si>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</si>
  <si>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</si>
  <si>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</si>
  <si>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</si>
  <si>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</si>
  <si>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</si>
  <si>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</si>
  <si>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</si>
  <si>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</si>
  <si>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</si>
  <si>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</si>
  <si>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</si>
  <si>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</si>
  <si>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</si>
  <si>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</si>
  <si>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</si>
  <si>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</si>
  <si>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</si>
  <si>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</si>
  <si>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</si>
  <si>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</si>
  <si>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</si>
  <si>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</si>
  <si>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</si>
  <si>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</si>
  <si>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</si>
  <si>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</si>
  <si>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</si>
  <si>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</si>
  <si>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</si>
  <si>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</si>
  <si>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</si>
  <si>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</si>
  <si>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</si>
  <si>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</si>
  <si>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</si>
  <si>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</si>
  <si>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</si>
  <si>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</si>
  <si>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</si>
  <si>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</si>
  <si>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</si>
  <si>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</si>
  <si>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</si>
  <si>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</si>
  <si>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</si>
  <si>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</si>
  <si>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</si>
  <si>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</si>
  <si>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</si>
  <si>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</si>
  <si>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</si>
  <si>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</si>
  <si>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</si>
  <si>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</si>
  <si>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</si>
  <si>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</si>
  <si>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</si>
  <si>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</si>
  <si>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</si>
  <si>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</si>
  <si>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</si>
  <si>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</si>
  <si>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</si>
  <si>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</si>
  <si>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</si>
  <si>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</si>
  <si>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</si>
  <si>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</si>
  <si>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</si>
  <si>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</si>
  <si>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</si>
  <si>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</si>
  <si>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</si>
  <si>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</si>
  <si>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</si>
  <si>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</si>
  <si>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</si>
  <si>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</si>
  <si>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</si>
  <si>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</si>
  <si>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</si>
  <si>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</si>
  <si>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</si>
  <si>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</si>
  <si>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</si>
  <si>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</si>
  <si>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</si>
  <si>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</si>
  <si>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</si>
  <si>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</si>
  <si>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</si>
  <si>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</si>
  <si>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</si>
  <si>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</si>
  <si>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</si>
  <si>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</si>
  <si>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</si>
  <si>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</si>
  <si>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</si>
  <si>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</si>
  <si>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</si>
  <si>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</si>
  <si>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</si>
  <si>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</si>
  <si>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</si>
  <si>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</si>
  <si>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</si>
  <si>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</si>
  <si>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</si>
  <si>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</si>
  <si>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</si>
  <si>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</si>
  <si>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</si>
  <si>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</si>
  <si>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</si>
  <si>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</si>
  <si>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</si>
  <si>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</si>
  <si>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</si>
  <si>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</si>
  <si>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</si>
  <si>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</si>
  <si>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</si>
  <si>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</si>
  <si>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</si>
  <si>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</si>
  <si>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</si>
  <si>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</si>
  <si>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</si>
  <si>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</si>
  <si>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</si>
  <si>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</si>
  <si>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</si>
  <si>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</si>
  <si>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</si>
  <si>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</si>
  <si>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</si>
  <si>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</si>
  <si>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</si>
  <si>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</si>
  <si>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</si>
  <si>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</si>
  <si>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</si>
  <si>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</si>
  <si>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</si>
  <si>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</si>
  <si>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</si>
  <si>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</si>
  <si>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</si>
  <si>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</si>
  <si>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</si>
  <si>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</si>
  <si>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</si>
  <si>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</si>
  <si>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</si>
  <si>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</si>
  <si>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</si>
  <si>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</si>
  <si>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</si>
  <si>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</si>
  <si>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</si>
  <si>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</si>
  <si>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</si>
  <si>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</si>
  <si>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</si>
  <si>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</si>
  <si>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</si>
  <si>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</si>
  <si>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</si>
  <si>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</si>
  <si>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</si>
  <si>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</si>
  <si>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</si>
  <si>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</si>
  <si>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</si>
  <si>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</si>
  <si>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</si>
  <si>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</si>
  <si>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</si>
  <si>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</si>
  <si>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</si>
  <si>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</si>
  <si>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</si>
  <si>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</si>
  <si>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</si>
  <si>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</si>
  <si>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</si>
  <si>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</si>
  <si>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</si>
  <si>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</si>
  <si>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</si>
  <si>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</si>
  <si>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</si>
  <si>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</si>
  <si>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</si>
  <si>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</si>
  <si>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</si>
  <si>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</si>
  <si>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</si>
  <si>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</si>
  <si>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</si>
  <si>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</si>
  <si>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</si>
  <si>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</si>
  <si>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</si>
  <si>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</si>
  <si>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</si>
  <si>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</si>
  <si>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</si>
  <si>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</si>
  <si>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</si>
  <si>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</si>
  <si>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</si>
  <si>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</si>
  <si>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</si>
  <si>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</si>
  <si>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</si>
  <si>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</si>
  <si>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</si>
  <si>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</si>
  <si>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</si>
  <si>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</si>
  <si>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</si>
  <si>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</si>
  <si>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</si>
  <si>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</si>
  <si>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</si>
  <si>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</si>
  <si>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</si>
  <si>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</si>
  <si>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</si>
  <si>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</si>
  <si>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</si>
  <si>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</si>
  <si>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</si>
  <si>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</si>
  <si>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</si>
  <si>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</si>
  <si>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</si>
  <si>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</si>
  <si>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</si>
  <si>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</si>
  <si>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</si>
  <si>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</si>
  <si>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</si>
  <si>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</si>
  <si>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</si>
  <si>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</si>
  <si>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</si>
  <si>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</si>
  <si>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</si>
  <si>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</si>
  <si>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</si>
  <si>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</si>
  <si>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</si>
  <si>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</si>
  <si>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</si>
  <si>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</si>
  <si>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</si>
  <si>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</si>
  <si>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</si>
  <si>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</si>
  <si>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</si>
  <si>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</si>
  <si>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</si>
  <si>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</si>
  <si>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</si>
  <si>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</si>
  <si>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</si>
  <si>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</si>
  <si>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</si>
  <si>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</si>
  <si>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</si>
  <si>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</si>
  <si>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</si>
  <si>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</si>
  <si>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</si>
  <si>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</si>
  <si>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</si>
  <si>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</si>
  <si>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</si>
  <si>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</si>
  <si>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</si>
  <si>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</si>
  <si>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</si>
  <si>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</si>
  <si>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</si>
  <si>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</si>
  <si>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</si>
  <si>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</si>
  <si>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</si>
  <si>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</si>
  <si>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</si>
  <si>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</si>
  <si>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</si>
  <si>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</si>
  <si>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</si>
  <si>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</si>
  <si>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</si>
  <si>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</si>
  <si>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</si>
  <si>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</si>
  <si>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</si>
  <si>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</si>
  <si>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</si>
  <si>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</si>
  <si>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</si>
  <si>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</si>
  <si>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</si>
  <si>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</si>
  <si>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</si>
  <si>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</si>
  <si>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</si>
  <si>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</si>
  <si>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</si>
  <si>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</si>
  <si>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</si>
  <si>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</si>
  <si>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</si>
  <si>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</si>
  <si>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</si>
  <si>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</si>
  <si>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</si>
  <si>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</si>
  <si>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</si>
  <si>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</si>
  <si>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</si>
  <si>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</si>
  <si>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</si>
  <si>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</si>
  <si>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</si>
  <si>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</si>
  <si>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</si>
  <si>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</si>
  <si>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</si>
  <si>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</si>
  <si>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</si>
  <si>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</si>
  <si>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</si>
  <si>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</si>
  <si>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</si>
  <si>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</si>
  <si>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</si>
  <si>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</si>
  <si>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</si>
  <si>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</si>
  <si>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</si>
  <si>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</si>
  <si>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</si>
  <si>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</si>
  <si>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</si>
  <si>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</si>
  <si>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</si>
  <si>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</si>
  <si>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</si>
  <si>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</si>
  <si>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</si>
  <si>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</si>
  <si>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</si>
  <si>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</si>
  <si>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</si>
  <si>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</si>
  <si>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</si>
  <si>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</si>
  <si>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</si>
  <si>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</si>
  <si>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</si>
  <si>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</si>
  <si>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</si>
  <si>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</si>
  <si>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</si>
  <si>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</si>
  <si>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</si>
  <si>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</si>
  <si>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</si>
  <si>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</si>
  <si>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</si>
  <si>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</si>
  <si>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</si>
  <si>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</si>
  <si>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</si>
  <si>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</si>
  <si>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</si>
  <si>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</si>
  <si>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</si>
  <si>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</si>
  <si>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</si>
  <si>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</si>
  <si>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</si>
  <si>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</si>
  <si>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</si>
  <si>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</si>
  <si>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</si>
  <si>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</si>
  <si>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</si>
  <si>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</si>
  <si>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</si>
  <si>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</si>
  <si>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</si>
  <si>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</si>
  <si>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</si>
  <si>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</si>
  <si>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</si>
  <si>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</si>
  <si>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</si>
  <si>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</si>
  <si>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</si>
  <si>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</si>
  <si>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</si>
  <si>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</si>
  <si>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</si>
  <si>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</si>
  <si>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</si>
  <si>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</si>
  <si>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</si>
  <si>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</si>
  <si>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</si>
  <si>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</si>
  <si>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</si>
  <si>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</si>
  <si>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</si>
  <si>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</si>
  <si>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</si>
  <si>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</si>
  <si>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</si>
  <si>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</si>
  <si>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</si>
  <si>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</si>
  <si>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</si>
  <si>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</si>
  <si>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</si>
  <si>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</si>
  <si>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</si>
  <si>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</si>
  <si>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</si>
  <si>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</si>
  <si>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</si>
  <si>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</si>
  <si>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</si>
  <si>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</si>
  <si>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</si>
  <si>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</si>
  <si>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</si>
  <si>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</si>
  <si>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</si>
  <si>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</si>
  <si>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</si>
  <si>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</si>
  <si>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</si>
  <si>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</si>
  <si>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</si>
  <si>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</si>
  <si>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</si>
  <si>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</si>
  <si>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</si>
  <si>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</si>
  <si>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</si>
  <si>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</si>
  <si>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</si>
  <si>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</si>
  <si>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</si>
  <si>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</si>
  <si>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</si>
  <si>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</si>
  <si>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</si>
  <si>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</si>
  <si>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</si>
  <si>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</si>
  <si>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</si>
  <si>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</si>
  <si>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</si>
  <si>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</si>
  <si>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</si>
  <si>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</si>
  <si>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</si>
  <si>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</si>
  <si>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</si>
  <si>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</si>
  <si>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</si>
  <si>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</si>
  <si>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</si>
  <si>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</si>
  <si>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</si>
  <si>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</si>
  <si>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</si>
  <si>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</si>
  <si>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</si>
  <si>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</si>
  <si>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</si>
  <si>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</si>
  <si>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</si>
  <si>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</si>
  <si>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</si>
  <si>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</si>
  <si>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</si>
  <si>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</si>
  <si>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</si>
  <si>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</si>
  <si>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</si>
  <si>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</si>
  <si>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</si>
  <si>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</si>
  <si>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</si>
  <si>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</si>
  <si>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</si>
  <si>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</si>
  <si>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</si>
  <si>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</si>
  <si>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</si>
  <si>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</si>
  <si>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</si>
  <si>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</si>
  <si>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</si>
  <si>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</si>
  <si>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</si>
  <si>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</si>
  <si>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</si>
  <si>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</si>
  <si>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</si>
  <si>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</si>
  <si>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</si>
  <si>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</si>
  <si>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</si>
  <si>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</si>
  <si>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</si>
  <si>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</si>
  <si>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</si>
  <si>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</si>
  <si>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</si>
  <si>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</si>
  <si>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</si>
  <si>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</si>
  <si>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</si>
  <si>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</si>
  <si>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</si>
  <si>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</si>
  <si>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</si>
  <si>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</si>
  <si>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</si>
  <si>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</si>
  <si>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</si>
  <si>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</si>
  <si>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</si>
  <si>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</si>
  <si>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</si>
  <si>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</si>
  <si>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</si>
  <si>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</si>
  <si>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</si>
  <si>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</si>
  <si>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</si>
  <si>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</si>
  <si>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</si>
  <si>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</si>
  <si>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</si>
  <si>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</si>
  <si>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</si>
  <si>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</si>
  <si>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</si>
  <si>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</si>
  <si>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</si>
  <si>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</si>
  <si>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</si>
  <si>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</si>
  <si>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</si>
  <si>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</si>
  <si>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</si>
  <si>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</si>
  <si>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</si>
  <si>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</si>
  <si>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</si>
  <si>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</si>
  <si>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</si>
  <si>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</si>
  <si>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</si>
  <si>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</si>
  <si>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</si>
  <si>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</si>
  <si>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</si>
  <si>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</si>
  <si>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</si>
  <si>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</si>
  <si>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</si>
  <si>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</si>
  <si>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</si>
  <si>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</si>
  <si>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</si>
  <si>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</si>
  <si>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</si>
  <si>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</si>
  <si>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</si>
  <si>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</si>
  <si>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</si>
  <si>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</si>
  <si>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</si>
  <si>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</si>
  <si>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</si>
  <si>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</si>
  <si>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</si>
  <si>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</si>
  <si>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</si>
  <si>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</si>
  <si>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</si>
  <si>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</si>
  <si>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</si>
  <si>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</si>
  <si>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</si>
  <si>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</si>
  <si>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</si>
  <si>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</si>
  <si>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</si>
  <si>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</si>
  <si>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</si>
  <si>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</si>
  <si>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</si>
  <si>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</si>
  <si>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</si>
  <si>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</si>
  <si>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</si>
  <si>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</si>
  <si>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</si>
  <si>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</si>
  <si>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</si>
  <si>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</si>
  <si>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</si>
  <si>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</si>
  <si>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</si>
  <si>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</si>
  <si>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</si>
  <si>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</si>
  <si>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</si>
  <si>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</si>
  <si>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</si>
  <si>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</si>
  <si>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</si>
  <si>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</si>
  <si>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</si>
  <si>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</si>
  <si>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</si>
  <si>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</si>
  <si>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</si>
  <si>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</si>
  <si>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</si>
  <si>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</si>
  <si>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</si>
  <si>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</si>
  <si>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</si>
  <si>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</si>
  <si>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</si>
  <si>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</si>
  <si>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</si>
  <si>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</si>
  <si>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</si>
  <si>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</si>
  <si>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</si>
  <si>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</si>
  <si>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</si>
  <si>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</si>
  <si>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</si>
  <si>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</si>
  <si>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</si>
  <si>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</si>
  <si>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</si>
  <si>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</si>
  <si>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</si>
  <si>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</si>
  <si>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</si>
  <si>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</si>
  <si>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</si>
  <si>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</si>
  <si>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</si>
  <si>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</si>
  <si>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</si>
  <si>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</si>
  <si>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</si>
  <si>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</si>
  <si>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</si>
  <si>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</si>
  <si>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</si>
  <si>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</si>
  <si>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</si>
  <si>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</si>
  <si>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</si>
  <si>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</si>
  <si>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</si>
  <si>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</si>
  <si>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</si>
  <si>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</si>
  <si>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</si>
  <si>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</si>
  <si>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</si>
  <si>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</si>
  <si>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</si>
  <si>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</si>
  <si>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</si>
  <si>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</si>
  <si>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</si>
  <si>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</si>
  <si>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</si>
  <si>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</si>
  <si>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</si>
  <si>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</si>
  <si>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</si>
  <si>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</si>
  <si>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</si>
  <si>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</si>
  <si>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</si>
  <si>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</si>
  <si>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</si>
  <si>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</si>
  <si>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</si>
  <si>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</si>
  <si>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</si>
  <si>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</si>
  <si>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</si>
  <si>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</si>
  <si>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</si>
  <si>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</si>
  <si>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</si>
  <si>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</si>
  <si>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</si>
  <si>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</si>
  <si>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</si>
  <si>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</si>
  <si>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</si>
  <si>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</si>
  <si>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</si>
  <si>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</si>
  <si>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</si>
  <si>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</si>
  <si>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</si>
  <si>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</si>
  <si>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</si>
  <si>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</si>
  <si>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</si>
  <si>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</si>
  <si>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</si>
  <si>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</si>
  <si>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</si>
  <si>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</si>
  <si>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</si>
  <si>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</si>
  <si>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</si>
  <si>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</si>
  <si>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</si>
  <si>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</si>
  <si>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</si>
  <si>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</si>
  <si>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</si>
  <si>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</si>
  <si>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</si>
  <si>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</si>
  <si>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</si>
  <si>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</si>
  <si>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</si>
  <si>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</si>
  <si>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</si>
  <si>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</si>
  <si>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</si>
  <si>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</si>
  <si>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</si>
  <si>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</si>
  <si>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</si>
  <si>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</si>
  <si>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</si>
  <si>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</si>
  <si>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</si>
  <si>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</si>
  <si>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</si>
  <si>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</si>
  <si>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</si>
  <si>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</si>
  <si>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</si>
  <si>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</si>
  <si>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</si>
  <si>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</si>
  <si>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</si>
  <si>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</si>
  <si>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</si>
  <si>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</si>
  <si>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</si>
  <si>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</si>
  <si>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</si>
  <si>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</si>
  <si>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</si>
  <si>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</si>
  <si>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</si>
  <si>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</si>
  <si>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</si>
  <si>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</si>
  <si>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</si>
  <si>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</si>
  <si>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</si>
  <si>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</si>
  <si>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</si>
  <si>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</si>
  <si>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</si>
  <si>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</si>
  <si>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</si>
  <si>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</si>
  <si>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</si>
  <si>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</si>
  <si>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</si>
  <si>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</si>
  <si>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</si>
  <si>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</si>
  <si>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</si>
  <si>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</si>
  <si>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</si>
  <si>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</si>
  <si>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</si>
  <si>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</si>
  <si>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</si>
  <si>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</si>
  <si>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</si>
  <si>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</si>
  <si>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</si>
  <si>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</si>
  <si>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</si>
  <si>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</si>
  <si>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</si>
  <si>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</si>
  <si>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</si>
  <si>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</si>
  <si>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</si>
  <si>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</si>
  <si>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</si>
  <si>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</si>
  <si>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</si>
  <si>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</si>
  <si>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</si>
  <si>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</si>
  <si>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</si>
  <si>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</si>
  <si>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</si>
  <si>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</si>
  <si>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</si>
  <si>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</si>
  <si>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</si>
  <si>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</si>
  <si>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</si>
  <si>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</si>
  <si>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</si>
  <si>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</si>
  <si>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</si>
  <si>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</si>
  <si>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</si>
  <si>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</si>
  <si>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</si>
  <si>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</si>
  <si>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</si>
  <si>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</si>
  <si>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</si>
  <si>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</si>
  <si>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</si>
  <si>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</si>
  <si>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</si>
  <si>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</si>
  <si>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</si>
  <si>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</si>
  <si>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</si>
  <si>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</si>
  <si>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</si>
  <si>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</si>
  <si>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</si>
  <si>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</si>
  <si>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</si>
  <si>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</si>
  <si>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</si>
  <si>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</si>
  <si>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</si>
  <si>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</si>
  <si>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</si>
  <si>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</si>
  <si>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</si>
  <si>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</si>
  <si>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</si>
  <si>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</si>
  <si>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</si>
  <si>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</si>
  <si>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</si>
  <si>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</si>
  <si>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</si>
  <si>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</si>
  <si>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</si>
  <si>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</si>
  <si>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</si>
  <si>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</si>
  <si>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</si>
  <si>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</si>
  <si>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</si>
  <si>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</si>
  <si>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</si>
  <si>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</si>
  <si>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</si>
  <si>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</si>
  <si>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</si>
  <si>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</si>
  <si>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</si>
  <si>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</si>
  <si>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</si>
  <si>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</si>
  <si>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</si>
  <si>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</si>
  <si>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</si>
  <si>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</si>
  <si>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</si>
  <si>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</si>
  <si>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</si>
  <si>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</si>
  <si>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</si>
  <si>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</si>
  <si>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</si>
  <si>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</si>
  <si>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</si>
  <si>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</si>
  <si>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</si>
  <si>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</si>
  <si>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</si>
  <si>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</si>
  <si>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</si>
  <si>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</si>
  <si>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</si>
  <si>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</si>
  <si>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</si>
  <si>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</si>
  <si>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</si>
  <si>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</si>
  <si>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</si>
  <si>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</si>
  <si>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</si>
  <si>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</si>
  <si>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</si>
  <si>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</si>
  <si>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</si>
  <si>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</si>
  <si>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</si>
  <si>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</si>
  <si>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</si>
  <si>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</si>
  <si>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</si>
  <si>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</si>
  <si>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</si>
  <si>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</si>
  <si>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</si>
  <si>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</si>
  <si>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</si>
  <si>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</si>
  <si>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</si>
  <si>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</si>
  <si>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</si>
  <si>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</si>
  <si>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</si>
  <si>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</si>
  <si>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</si>
  <si>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</si>
  <si>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</si>
  <si>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</si>
  <si>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</si>
  <si>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</si>
  <si>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</si>
  <si>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</si>
  <si>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</si>
  <si>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</si>
  <si>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</si>
  <si>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</si>
  <si>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</si>
  <si>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</si>
  <si>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</si>
  <si>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</si>
  <si>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</si>
  <si>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</si>
  <si>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</si>
  <si>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</si>
  <si>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</si>
  <si>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</si>
  <si>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</si>
  <si>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</si>
  <si>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</si>
  <si>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</si>
  <si>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</si>
  <si>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</si>
  <si>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</si>
  <si>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</si>
  <si>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</si>
  <si>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</si>
  <si>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</si>
  <si>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</si>
  <si>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</si>
  <si>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</si>
  <si>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</si>
  <si>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</si>
  <si>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</si>
  <si>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</si>
  <si>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</si>
  <si>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</si>
  <si>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</si>
  <si>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</si>
  <si>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</si>
  <si>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</si>
  <si>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</si>
  <si>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</si>
  <si>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</si>
  <si>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</si>
  <si>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</si>
  <si>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</si>
  <si>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</si>
  <si>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</si>
  <si>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</si>
  <si>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</si>
  <si>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</si>
  <si>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</si>
  <si>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</si>
  <si>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</si>
  <si>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</si>
  <si>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</si>
  <si>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</si>
  <si>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</si>
  <si>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</si>
  <si>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</si>
  <si>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</si>
  <si>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</si>
  <si>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</si>
  <si>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</si>
  <si>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</si>
  <si>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</si>
  <si>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</si>
  <si>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</si>
  <si>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</si>
  <si>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</si>
  <si>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</si>
  <si>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</si>
  <si>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</si>
  <si>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</si>
  <si>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</si>
  <si>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</si>
  <si>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</si>
  <si>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</si>
  <si>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</si>
  <si>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</si>
  <si>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</si>
  <si>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</si>
  <si>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</si>
  <si>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</si>
  <si>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</si>
  <si>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</si>
  <si>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</si>
  <si>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</si>
  <si>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</si>
  <si>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</si>
  <si>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</si>
  <si>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</si>
  <si>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</si>
  <si>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</si>
  <si>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</si>
  <si>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</si>
  <si>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</si>
  <si>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</si>
  <si>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</si>
  <si>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</si>
  <si>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</si>
  <si>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</si>
  <si>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</si>
  <si>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</si>
  <si>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</si>
  <si>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</si>
  <si>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</si>
  <si>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</si>
  <si>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</si>
  <si>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</si>
  <si>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</si>
  <si>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</si>
  <si>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</si>
  <si>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</si>
  <si>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</si>
  <si>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</si>
  <si>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</si>
  <si>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</si>
  <si>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</si>
  <si>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</si>
  <si>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</si>
  <si>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</si>
  <si>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</si>
  <si>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</si>
  <si>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</si>
  <si>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</si>
  <si>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</si>
  <si>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</si>
  <si>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</si>
  <si>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</si>
  <si>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</si>
  <si>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</si>
  <si>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</si>
  <si>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</si>
  <si>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</si>
  <si>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</si>
  <si>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</si>
  <si>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</si>
  <si>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</si>
  <si>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</si>
  <si>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</si>
  <si>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</si>
  <si>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</si>
  <si>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</si>
  <si>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</si>
  <si>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</si>
  <si>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</si>
  <si>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</si>
  <si>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</si>
  <si>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</si>
  <si>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</si>
  <si>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</si>
  <si>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</si>
  <si>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</si>
  <si>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</si>
  <si>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</si>
  <si>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</si>
  <si>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</si>
  <si>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</si>
  <si>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</si>
  <si>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</si>
  <si>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</si>
  <si>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</si>
  <si>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</si>
  <si>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</si>
  <si>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</si>
  <si>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</si>
  <si>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</si>
  <si>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</si>
  <si>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</si>
  <si>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</si>
  <si>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</si>
  <si>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</si>
  <si>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</si>
  <si>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</si>
  <si>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</si>
  <si>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</si>
  <si>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</si>
  <si>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</si>
  <si>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</si>
  <si>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</si>
  <si>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</si>
  <si>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</si>
  <si>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</si>
  <si>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</si>
  <si>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</si>
  <si>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</si>
  <si>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</si>
  <si>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</si>
  <si>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</si>
  <si>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</si>
  <si>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</si>
  <si>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</si>
  <si>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</si>
  <si>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</si>
  <si>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</si>
  <si>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</si>
  <si>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</si>
  <si>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</si>
  <si>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</si>
  <si>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</si>
  <si>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</si>
  <si>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</si>
  <si>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</si>
  <si>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</si>
  <si>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</si>
  <si>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</si>
  <si>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</si>
  <si>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</si>
  <si>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</si>
  <si>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</si>
  <si>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</si>
  <si>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</si>
  <si>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</si>
  <si>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</si>
  <si>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</si>
  <si>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</si>
  <si>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</si>
  <si>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</si>
  <si>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</si>
  <si>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</si>
  <si>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</si>
  <si>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</si>
  <si>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</si>
  <si>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</si>
  <si>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</si>
  <si>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</si>
  <si>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</si>
  <si>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</si>
  <si>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</si>
  <si>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</si>
  <si>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</si>
  <si>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</si>
  <si>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</si>
  <si>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</si>
  <si>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</si>
  <si>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</si>
  <si>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</si>
  <si>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</si>
  <si>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</si>
  <si>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</si>
  <si>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</si>
  <si>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</si>
  <si>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</si>
  <si>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</si>
  <si>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</si>
  <si>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</si>
  <si>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</si>
  <si>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</si>
  <si>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</si>
  <si>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</si>
  <si>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</si>
  <si>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</si>
  <si>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</si>
  <si>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</si>
  <si>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</si>
  <si>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</si>
  <si>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</si>
  <si>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</si>
  <si>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</si>
  <si>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</si>
  <si>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</si>
  <si>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</si>
  <si>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</si>
  <si>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</si>
  <si>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</si>
  <si>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</si>
  <si>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</si>
  <si>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</si>
  <si>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</si>
  <si>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</si>
  <si>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</si>
  <si>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</si>
  <si>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</si>
  <si>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</si>
  <si>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</si>
  <si>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</si>
  <si>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</si>
  <si>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</si>
  <si>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</si>
  <si>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</si>
  <si>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</si>
  <si>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</si>
  <si>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</si>
  <si>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</si>
  <si>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</si>
  <si>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</si>
  <si>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</si>
  <si>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</si>
  <si>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</si>
  <si>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</si>
  <si>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</si>
  <si>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</si>
  <si>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</si>
  <si>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</si>
  <si>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</si>
  <si>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</si>
  <si>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</si>
  <si>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</si>
  <si>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</si>
  <si>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</si>
  <si>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</si>
  <si>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</si>
  <si>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</si>
  <si>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</si>
  <si>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</si>
  <si>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</si>
  <si>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</si>
  <si>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</si>
  <si>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</si>
  <si>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</si>
  <si>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</si>
  <si>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</si>
  <si>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</si>
  <si>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</si>
  <si>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</si>
  <si>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</si>
  <si>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</si>
  <si>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</si>
  <si>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</si>
  <si>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</si>
  <si>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</si>
  <si>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</si>
  <si>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</si>
  <si>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</si>
  <si>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</si>
  <si>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</si>
  <si>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</si>
  <si>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</si>
  <si>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</si>
  <si>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</si>
  <si>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</si>
  <si>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</si>
  <si>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</si>
  <si>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</si>
  <si>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</si>
  <si>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</si>
  <si>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</si>
  <si>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</si>
  <si>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</si>
  <si>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</si>
  <si>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</si>
  <si>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</si>
  <si>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</si>
  <si>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</si>
  <si>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</si>
  <si>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</si>
  <si>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</si>
  <si>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</si>
  <si>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</si>
  <si>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</si>
  <si>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</si>
  <si>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</si>
  <si>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</si>
  <si>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</si>
  <si>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</si>
  <si>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</si>
  <si>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</si>
  <si>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</si>
  <si>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</si>
  <si>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</si>
  <si>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</si>
  <si>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</si>
  <si>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</si>
  <si>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</si>
  <si>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</si>
  <si>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</si>
  <si>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</si>
  <si>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</si>
  <si>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</si>
  <si>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</si>
  <si>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</si>
  <si>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</si>
  <si>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</si>
  <si>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</si>
  <si>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</si>
  <si>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</si>
  <si>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</si>
  <si>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</si>
  <si>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</si>
  <si>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</si>
  <si>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</si>
  <si>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</si>
  <si>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</si>
  <si>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</si>
  <si>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</si>
  <si>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</si>
  <si>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</si>
  <si>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</si>
  <si>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</si>
  <si>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</si>
  <si>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</si>
  <si>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</si>
  <si>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</si>
  <si>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</si>
  <si>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</si>
  <si>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</si>
  <si>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</si>
  <si>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</si>
  <si>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</si>
  <si>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</si>
  <si>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</si>
  <si>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</si>
  <si>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</si>
  <si>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</si>
  <si>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</si>
  <si>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</si>
  <si>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</si>
  <si>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</si>
  <si>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</si>
  <si>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</si>
  <si>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</si>
  <si>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</si>
  <si>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</si>
  <si>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</si>
  <si>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</si>
  <si>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</si>
  <si>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</si>
  <si>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</si>
  <si>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</si>
  <si>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</si>
  <si>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</si>
  <si>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</si>
  <si>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</si>
  <si>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</si>
  <si>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</si>
  <si>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</si>
  <si>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</si>
  <si>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</si>
  <si>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</si>
  <si>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</si>
  <si>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</si>
  <si>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</si>
  <si>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</si>
  <si>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</si>
  <si>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</si>
  <si>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</si>
  <si>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</si>
  <si>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</si>
  <si>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</si>
  <si>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</si>
  <si>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</si>
  <si>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</si>
  <si>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</si>
  <si>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</si>
  <si>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</si>
  <si>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</si>
  <si>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</si>
  <si>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</si>
  <si>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</si>
  <si>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</si>
  <si>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</si>
  <si>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</si>
  <si>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</si>
  <si>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</si>
  <si>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</si>
  <si>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</si>
  <si>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</si>
  <si>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</si>
  <si>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</si>
  <si>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</si>
  <si>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</si>
  <si>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</si>
  <si>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</si>
  <si>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</si>
  <si>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</si>
  <si>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</si>
  <si>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</si>
  <si>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</si>
  <si>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</si>
  <si>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</si>
  <si>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</si>
  <si>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</si>
  <si>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</si>
  <si>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</si>
  <si>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</si>
  <si>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</si>
  <si>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</si>
  <si>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</si>
  <si>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</si>
  <si>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</si>
  <si>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</si>
  <si>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</si>
  <si>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</si>
  <si>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</si>
  <si>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</si>
  <si>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</si>
  <si>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</si>
  <si>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</si>
  <si>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</si>
  <si>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</si>
  <si>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</si>
  <si>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</si>
  <si>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</si>
  <si>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</si>
  <si>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</si>
  <si>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</si>
  <si>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</si>
  <si>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</si>
  <si>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</si>
  <si>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</si>
  <si>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</si>
  <si>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</si>
  <si>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</si>
  <si>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</si>
  <si>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</si>
  <si>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</si>
  <si>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</si>
  <si>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</si>
  <si>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</si>
  <si>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</si>
  <si>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</si>
  <si>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</si>
  <si>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</si>
  <si>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</si>
  <si>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</si>
  <si>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</si>
  <si>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</si>
  <si>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</si>
  <si>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</si>
  <si>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</si>
  <si>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</si>
  <si>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</si>
  <si>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</si>
  <si>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</si>
  <si>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</si>
  <si>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</si>
  <si>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</si>
  <si>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</si>
  <si>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</si>
  <si>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</si>
  <si>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</si>
  <si>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</si>
  <si>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</si>
  <si>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</si>
  <si>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</si>
  <si>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</si>
  <si>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</si>
  <si>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</si>
  <si>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</si>
  <si>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</si>
  <si>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</si>
  <si>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</si>
  <si>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</si>
  <si>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</si>
  <si>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</si>
  <si>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</si>
  <si>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</si>
  <si>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</si>
  <si>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</si>
  <si>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</si>
  <si>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</si>
  <si>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</si>
  <si>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</si>
  <si>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</si>
  <si>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</si>
  <si>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</si>
  <si>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</si>
  <si>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</si>
  <si>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</si>
  <si>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</si>
  <si>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</si>
  <si>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</si>
  <si>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</si>
  <si>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</si>
  <si>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</si>
  <si>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</si>
  <si>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</si>
  <si>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</si>
  <si>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</si>
  <si>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</si>
  <si>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</si>
  <si>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</si>
  <si>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</si>
  <si>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</si>
  <si>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</si>
  <si>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</si>
  <si>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</si>
  <si>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</si>
  <si>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</si>
  <si>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</si>
  <si>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</si>
  <si>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</si>
  <si>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</si>
  <si>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</si>
  <si>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</si>
  <si>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</si>
  <si>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</si>
  <si>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</si>
  <si>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</si>
  <si>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</si>
  <si>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</si>
  <si>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</si>
  <si>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</si>
  <si>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</si>
  <si>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</si>
  <si>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</si>
  <si>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</si>
  <si>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</si>
  <si>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</si>
  <si>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</si>
  <si>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</si>
  <si>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</si>
  <si>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</si>
  <si>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</si>
  <si>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</si>
  <si>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</si>
  <si>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</si>
  <si>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</si>
  <si>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</si>
  <si>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</si>
  <si>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</si>
  <si>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</si>
  <si>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</si>
  <si>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</si>
  <si>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</si>
  <si>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</si>
  <si>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</si>
  <si>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</si>
  <si>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</si>
  <si>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</si>
  <si>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</si>
  <si>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</si>
  <si>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</si>
  <si>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</si>
  <si>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</si>
  <si>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</si>
  <si>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</si>
  <si>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</si>
  <si>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</si>
  <si>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</si>
  <si>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</si>
  <si>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</si>
  <si>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</si>
  <si>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</si>
  <si>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</si>
  <si>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</si>
  <si>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</si>
  <si>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</si>
  <si>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</si>
  <si>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</si>
  <si>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</si>
  <si>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</si>
  <si>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</si>
  <si>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</si>
  <si>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</si>
  <si>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</si>
  <si>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</si>
  <si>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</si>
  <si>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</si>
  <si>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</si>
  <si>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</si>
  <si>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</si>
  <si>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</si>
  <si>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</si>
  <si>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</si>
  <si>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</si>
  <si>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</si>
  <si>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</si>
  <si>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</si>
  <si>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</si>
  <si>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</si>
  <si>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</si>
  <si>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</si>
  <si>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</si>
  <si>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</si>
  <si>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</si>
  <si>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</si>
  <si>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</si>
  <si>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</si>
  <si>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</si>
  <si>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</si>
  <si>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</si>
  <si>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</si>
  <si>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</si>
  <si>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</si>
  <si>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</si>
  <si>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</si>
  <si>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</si>
  <si>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</si>
  <si>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</si>
  <si>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</si>
  <si>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</si>
  <si>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</si>
  <si>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</si>
  <si>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</si>
  <si>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</si>
  <si>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</si>
  <si>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</si>
  <si>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</si>
  <si>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</si>
  <si>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</si>
  <si>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</si>
  <si>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</si>
  <si>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</si>
  <si>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</si>
  <si>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</si>
  <si>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</si>
  <si>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</si>
  <si>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</si>
  <si>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</si>
  <si>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</si>
  <si>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</si>
  <si>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</si>
  <si>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</si>
  <si>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</si>
  <si>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</si>
  <si>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</si>
  <si>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</si>
  <si>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</si>
  <si>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</si>
  <si>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</si>
  <si>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</si>
  <si>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</si>
  <si>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</si>
  <si>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</si>
  <si>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</si>
  <si>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</si>
  <si>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</si>
  <si>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</si>
  <si>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</si>
  <si>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</si>
  <si>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</si>
  <si>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</si>
  <si>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</si>
  <si>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</si>
  <si>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</si>
  <si>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</si>
  <si>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</si>
  <si>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</si>
  <si>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</si>
  <si>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</si>
  <si>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</si>
  <si>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</si>
  <si>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</si>
  <si>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</si>
  <si>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</si>
  <si>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</si>
  <si>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</si>
  <si>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</si>
  <si>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</si>
  <si>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</si>
  <si>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</si>
  <si>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</si>
  <si>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</si>
  <si>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</si>
  <si>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</si>
  <si>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</si>
  <si>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</si>
  <si>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</si>
  <si>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</si>
  <si>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</si>
  <si>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</si>
  <si>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</si>
  <si>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</si>
  <si>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</si>
  <si>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</si>
  <si>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</si>
  <si>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</si>
  <si>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</si>
  <si>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</si>
  <si>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</si>
  <si>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</si>
  <si>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</si>
  <si>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</si>
  <si>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</si>
  <si>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</si>
  <si>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</si>
  <si>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</si>
  <si>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</si>
  <si>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</si>
  <si>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</si>
  <si>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</si>
  <si>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</si>
  <si>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</si>
  <si>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</si>
  <si>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</si>
  <si>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</si>
  <si>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</si>
  <si>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</si>
  <si>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</si>
  <si>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</si>
  <si>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</si>
  <si>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</si>
  <si>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</si>
  <si>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</si>
  <si>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</si>
  <si>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</si>
  <si>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</si>
  <si>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</si>
  <si>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</si>
  <si>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</si>
  <si>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</si>
  <si>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</si>
  <si>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</si>
  <si>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</si>
  <si>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</si>
  <si>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</si>
  <si>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</si>
  <si>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</si>
  <si>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</si>
  <si>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</si>
  <si>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</si>
  <si>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</si>
  <si>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</si>
  <si>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</si>
  <si>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</si>
  <si>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</si>
  <si>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</si>
  <si>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</si>
  <si>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</si>
  <si>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</si>
  <si>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</si>
  <si>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</si>
  <si>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</si>
  <si>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</si>
  <si>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</si>
  <si>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</si>
  <si>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</si>
  <si>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</si>
  <si>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</si>
  <si>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</si>
  <si>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</si>
  <si>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</si>
  <si>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</si>
  <si>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</si>
  <si>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</si>
  <si>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</si>
  <si>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</si>
  <si>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</si>
  <si>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</si>
  <si>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</si>
  <si>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</si>
  <si>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</si>
  <si>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</si>
  <si>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</si>
  <si>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</si>
  <si>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</si>
  <si>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</si>
  <si>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</si>
  <si>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</si>
  <si>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</si>
  <si>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</si>
  <si>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</si>
  <si>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</si>
  <si>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</si>
  <si>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</si>
  <si>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</si>
  <si>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</si>
  <si>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</si>
  <si>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</si>
  <si>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</si>
  <si>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</si>
  <si>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</si>
  <si>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</si>
  <si>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</si>
  <si>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</si>
  <si>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</si>
  <si>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</si>
  <si>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</si>
  <si>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</si>
  <si>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</si>
  <si>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</si>
  <si>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</si>
  <si>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</si>
  <si>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</si>
  <si>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</si>
  <si>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</si>
  <si>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</si>
  <si>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</si>
  <si>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</si>
  <si>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</si>
  <si>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</si>
  <si>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</si>
  <si>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</si>
  <si>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</si>
  <si>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</si>
  <si>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</si>
  <si>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</si>
  <si>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</si>
  <si>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</si>
  <si>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</si>
  <si>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</si>
  <si>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</si>
  <si>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</si>
  <si>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</si>
  <si>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</si>
  <si>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</si>
  <si>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</si>
  <si>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</si>
  <si>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</si>
  <si>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</si>
  <si>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</si>
  <si>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</si>
  <si>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</si>
  <si>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</si>
  <si>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</si>
  <si>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</si>
  <si>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</si>
  <si>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</si>
  <si>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</si>
  <si>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</si>
  <si>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</si>
  <si>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</si>
  <si>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</si>
  <si>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</si>
  <si>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</si>
  <si>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</si>
  <si>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</si>
  <si>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</si>
  <si>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</si>
  <si>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</si>
  <si>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</si>
  <si>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</si>
  <si>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</si>
  <si>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</si>
  <si>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</si>
  <si>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</si>
  <si>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</si>
  <si>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</si>
  <si>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</si>
  <si>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</si>
  <si>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</si>
  <si>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</si>
  <si>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</si>
  <si>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</si>
  <si>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</si>
  <si>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</si>
  <si>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</si>
  <si>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</si>
  <si>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</si>
  <si>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</si>
  <si>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</si>
  <si>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</si>
  <si>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</si>
  <si>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</si>
  <si>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</si>
  <si>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</si>
  <si>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</si>
  <si>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</si>
  <si>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</si>
  <si>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</si>
  <si>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</si>
  <si>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</si>
  <si>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</si>
  <si>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</si>
  <si>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</si>
  <si>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</si>
  <si>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</si>
  <si>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</si>
  <si>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</si>
  <si>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</si>
  <si>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</si>
  <si>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</si>
  <si>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</si>
  <si>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</si>
  <si>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</si>
  <si>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</si>
  <si>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</si>
  <si>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</si>
  <si>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</si>
  <si>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</si>
  <si>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</si>
  <si>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</si>
  <si>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</si>
  <si>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</si>
  <si>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</si>
  <si>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</si>
  <si>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</si>
  <si>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</si>
  <si>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</si>
  <si>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</si>
  <si>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</si>
  <si>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</si>
  <si>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</si>
  <si>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</si>
  <si>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</si>
  <si>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</si>
  <si>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</si>
  <si>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</si>
  <si>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</si>
  <si>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</si>
  <si>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</si>
  <si>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</si>
  <si>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</si>
  <si>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</si>
  <si>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</si>
  <si>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</si>
  <si>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</si>
  <si>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</si>
  <si>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</si>
  <si>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</si>
  <si>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</si>
  <si>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</si>
  <si>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</si>
  <si>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</si>
  <si>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</si>
  <si>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</si>
  <si>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</si>
  <si>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</si>
  <si>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</si>
  <si>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</si>
  <si>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</si>
  <si>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</si>
  <si>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</si>
  <si>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</si>
  <si>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</si>
  <si>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</si>
  <si>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</si>
  <si>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</si>
  <si>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</si>
  <si>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</si>
  <si>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</si>
  <si>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</si>
  <si>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</si>
  <si>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</si>
  <si>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</si>
  <si>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</si>
  <si>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</si>
  <si>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</si>
  <si>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</si>
  <si>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</si>
  <si>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</si>
  <si>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</si>
  <si>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</si>
  <si>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</si>
  <si>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</si>
  <si>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</si>
  <si>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</si>
  <si>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</si>
  <si>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</si>
  <si>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</si>
  <si>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</si>
  <si>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</si>
  <si>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</si>
  <si>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</si>
  <si>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</si>
  <si>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</si>
  <si>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</si>
  <si>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</si>
  <si>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</si>
  <si>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</si>
  <si>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</si>
  <si>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</si>
  <si>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</si>
  <si>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</si>
  <si>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</si>
  <si>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</si>
  <si>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</si>
  <si>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</si>
  <si>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</si>
  <si>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</si>
  <si>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</si>
  <si>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</si>
  <si>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</si>
  <si>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</si>
  <si>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</si>
  <si>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</si>
  <si>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</si>
  <si>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</si>
  <si>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</si>
  <si>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</si>
  <si>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</si>
  <si>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</si>
  <si>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</si>
  <si>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</si>
  <si>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</si>
  <si>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</si>
  <si>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</si>
  <si>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</si>
  <si>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</si>
  <si>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</si>
  <si>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</si>
  <si>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</si>
  <si>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</si>
  <si>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</si>
  <si>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</si>
  <si>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</si>
  <si>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</si>
  <si>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</si>
  <si>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</si>
  <si>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</si>
  <si>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</si>
  <si>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</si>
  <si>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</si>
  <si>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</si>
  <si>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</si>
  <si>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</si>
  <si>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</si>
  <si>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</si>
  <si>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</si>
  <si>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</si>
  <si>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</si>
  <si>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</si>
  <si>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</si>
  <si>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</si>
  <si>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</si>
  <si>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</si>
  <si>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</si>
  <si>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</si>
  <si>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</si>
  <si>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</si>
  <si>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</si>
  <si>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</si>
  <si>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</si>
  <si>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</si>
  <si>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</si>
  <si>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</si>
  <si>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</si>
  <si>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</si>
  <si>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</si>
  <si>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</si>
  <si>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</si>
  <si>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</si>
  <si>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</si>
  <si>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</si>
  <si>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</si>
  <si>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</si>
  <si>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</si>
  <si>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</si>
  <si>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</si>
  <si>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</si>
  <si>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</si>
  <si>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</si>
  <si>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</si>
  <si>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</si>
  <si>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</si>
  <si>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</si>
  <si>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</si>
  <si>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</si>
  <si>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</si>
  <si>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</si>
  <si>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</si>
  <si>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</si>
  <si>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</si>
  <si>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</si>
  <si>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</si>
  <si>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</si>
  <si>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</si>
  <si>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</si>
  <si>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</si>
  <si>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</si>
  <si>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</si>
  <si>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</si>
  <si>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</si>
  <si>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</si>
  <si>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</si>
  <si>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</si>
  <si>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</si>
  <si>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</si>
  <si>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</si>
  <si>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</si>
  <si>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</si>
  <si>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</si>
  <si>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</si>
  <si>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</si>
  <si>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</si>
  <si>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</si>
  <si>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</si>
  <si>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</si>
  <si>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</si>
  <si>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</si>
  <si>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</si>
  <si>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</si>
  <si>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</si>
  <si>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</si>
  <si>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</si>
  <si>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</si>
  <si>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</si>
  <si>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</si>
  <si>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</si>
  <si>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</si>
  <si>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</si>
  <si>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</si>
  <si>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</si>
  <si>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</si>
  <si>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</si>
  <si>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</si>
  <si>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</si>
  <si>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</si>
  <si>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</si>
  <si>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</si>
  <si>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</si>
  <si>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</si>
  <si>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</si>
  <si>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</si>
  <si>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</si>
  <si>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</si>
  <si>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</si>
  <si>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</si>
  <si>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</si>
  <si>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</si>
  <si>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</si>
  <si>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</si>
  <si>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</si>
  <si>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</si>
  <si>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</si>
  <si>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</si>
  <si>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</si>
  <si>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</si>
  <si>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</si>
  <si>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</si>
  <si>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</si>
  <si>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</si>
  <si>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</si>
  <si>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</si>
  <si>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</si>
  <si>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</si>
  <si>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</si>
  <si>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</si>
  <si>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</si>
  <si>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</si>
  <si>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</si>
  <si>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</si>
  <si>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</si>
  <si>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</si>
  <si>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</si>
  <si>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</si>
  <si>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</si>
  <si>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</si>
  <si>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</si>
  <si>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</si>
  <si>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</si>
  <si>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</si>
  <si>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</si>
  <si>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</si>
  <si>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</si>
  <si>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</si>
  <si>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</si>
  <si>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</si>
  <si>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</si>
  <si>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</si>
  <si>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</si>
  <si>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</si>
  <si>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</si>
  <si>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</si>
  <si>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</si>
  <si>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</si>
  <si>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</si>
  <si>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</si>
  <si>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</si>
  <si>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</si>
  <si>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</si>
  <si>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</si>
  <si>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</si>
  <si>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</si>
  <si>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</si>
  <si>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</si>
  <si>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</si>
  <si>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</si>
  <si>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</si>
  <si>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</si>
  <si>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</si>
  <si>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</si>
  <si>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</si>
  <si>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</si>
  <si>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</si>
  <si>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</si>
  <si>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</si>
  <si>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</si>
  <si>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</si>
  <si>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</si>
  <si>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</si>
  <si>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</si>
  <si>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</si>
  <si>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</si>
  <si>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</si>
  <si>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</si>
  <si>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</si>
  <si>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</si>
  <si>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</si>
  <si>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</si>
  <si>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</si>
  <si>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</si>
  <si>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</si>
  <si>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</si>
  <si>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</si>
  <si>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</si>
  <si>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</si>
  <si>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</si>
  <si>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</si>
  <si>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</si>
  <si>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</si>
  <si>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</si>
  <si>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</si>
  <si>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</si>
  <si>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</si>
  <si>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</si>
  <si>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</si>
  <si>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</si>
  <si>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</si>
  <si>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</si>
  <si>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</si>
  <si>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</si>
  <si>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</si>
  <si>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</si>
  <si>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</si>
  <si>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</si>
  <si>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</si>
  <si>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</si>
  <si>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</si>
  <si>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</si>
  <si>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</si>
  <si>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</si>
  <si>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</si>
  <si>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</si>
  <si>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</si>
  <si>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</si>
  <si>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</si>
  <si>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</si>
  <si>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</si>
  <si>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</si>
  <si>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</si>
  <si>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</si>
  <si>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</si>
  <si>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</si>
  <si>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</si>
  <si>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</si>
  <si>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</si>
  <si>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</si>
  <si>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</si>
  <si>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</si>
  <si>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</si>
  <si>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</si>
  <si>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</si>
  <si>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</si>
  <si>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</si>
  <si>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</si>
  <si>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</si>
  <si>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</si>
  <si>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</si>
  <si>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</si>
  <si>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</si>
  <si>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</si>
  <si>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</si>
  <si>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</si>
  <si>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</si>
  <si>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</si>
  <si>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</si>
  <si>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</si>
  <si>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</si>
  <si>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</si>
  <si>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</si>
  <si>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</si>
  <si>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</si>
  <si>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</si>
  <si>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</si>
  <si>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</si>
  <si>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</si>
  <si>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</si>
  <si>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</si>
  <si>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</si>
  <si>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</si>
  <si>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</si>
  <si>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</si>
  <si>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</si>
  <si>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</si>
  <si>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</si>
  <si>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</si>
  <si>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</si>
  <si>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</si>
  <si>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</si>
  <si>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</si>
  <si>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</si>
  <si>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</si>
  <si>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</si>
  <si>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</si>
  <si>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</si>
  <si>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</si>
  <si>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</si>
  <si>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</si>
  <si>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</si>
  <si>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</si>
  <si>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</si>
  <si>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</si>
  <si>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</si>
  <si>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</si>
  <si>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</si>
  <si>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</si>
  <si>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</si>
  <si>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</si>
  <si>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</si>
  <si>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</si>
  <si>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</si>
  <si>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</si>
  <si>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</si>
  <si>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</si>
  <si>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</si>
  <si>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</si>
  <si>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</si>
  <si>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</si>
  <si>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</si>
  <si>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</si>
  <si>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</si>
  <si>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</si>
  <si>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</si>
  <si>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</si>
  <si>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</si>
  <si>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</si>
  <si>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</si>
  <si>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</si>
  <si>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</si>
  <si>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</si>
  <si>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</si>
  <si>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</si>
  <si>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</si>
  <si>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</si>
  <si>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</si>
  <si>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</si>
  <si>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</si>
  <si>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</si>
  <si>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</si>
  <si>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</si>
  <si>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</si>
  <si>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</si>
  <si>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</si>
  <si>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</si>
  <si>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</si>
  <si>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</si>
  <si>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</si>
  <si>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</si>
  <si>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</si>
  <si>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</si>
  <si>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</si>
  <si>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</si>
  <si>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</si>
  <si>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</si>
  <si>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</si>
  <si>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</si>
  <si>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</si>
  <si>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</si>
  <si>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</si>
  <si>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</si>
  <si>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</si>
  <si>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</si>
  <si>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</si>
  <si>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</si>
  <si>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</si>
  <si>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</si>
  <si>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</si>
  <si>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</si>
  <si>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</si>
  <si>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</si>
  <si>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</si>
  <si>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</si>
  <si>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</si>
  <si>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</si>
  <si>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</si>
  <si>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</si>
  <si>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</si>
  <si>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</si>
  <si>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</si>
  <si>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</si>
  <si>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</si>
  <si>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</si>
  <si>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</si>
  <si>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</si>
  <si>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</si>
  <si>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</si>
  <si>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</si>
  <si>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</si>
  <si>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</si>
  <si>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</si>
  <si>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</si>
  <si>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</si>
  <si>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</si>
  <si>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</si>
  <si>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</si>
  <si>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</si>
  <si>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</si>
  <si>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</si>
  <si>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</si>
  <si>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</si>
  <si>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</si>
  <si>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</si>
  <si>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</si>
  <si>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</si>
  <si>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</si>
  <si>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</si>
  <si>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</si>
  <si>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</si>
  <si>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</si>
  <si>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</si>
  <si>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</si>
  <si>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</si>
  <si>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</si>
  <si>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</si>
  <si>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</si>
  <si>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</si>
  <si>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</si>
  <si>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</si>
  <si>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</si>
  <si>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</si>
  <si>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</si>
  <si>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</si>
  <si>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</si>
  <si>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</si>
  <si>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</si>
  <si>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</si>
  <si>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</si>
  <si>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</si>
  <si>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</si>
  <si>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</si>
  <si>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</si>
  <si>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</si>
  <si>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</si>
  <si>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</si>
  <si>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</si>
  <si>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</si>
  <si>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</si>
  <si>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</si>
  <si>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</si>
  <si>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</si>
  <si>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</si>
  <si>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</si>
  <si>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</si>
  <si>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</si>
  <si>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</si>
  <si>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</si>
  <si>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</si>
  <si>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</si>
  <si>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</si>
  <si>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</si>
  <si>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</si>
  <si>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</si>
  <si>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</si>
  <si>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</si>
  <si>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</si>
  <si>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</si>
  <si>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</si>
  <si>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</si>
  <si>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</si>
  <si>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</si>
  <si>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</si>
  <si>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</si>
  <si>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</si>
  <si>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</si>
  <si>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</si>
  <si>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</si>
  <si>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</si>
  <si>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</si>
  <si>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</si>
  <si>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</si>
  <si>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</si>
  <si>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</si>
  <si>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</si>
  <si>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</si>
  <si>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</si>
  <si>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</si>
  <si>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</si>
  <si>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</si>
  <si>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</si>
  <si>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</si>
  <si>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</si>
  <si>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</si>
  <si>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</si>
  <si>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</si>
  <si>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</si>
  <si>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</si>
  <si>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</si>
  <si>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</si>
  <si>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</si>
  <si>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</si>
  <si>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</si>
  <si>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</si>
  <si>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</si>
  <si>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</si>
  <si>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</si>
  <si>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</si>
  <si>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</si>
  <si>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</si>
  <si>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</si>
  <si>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</si>
  <si>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</si>
  <si>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</si>
  <si>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</si>
  <si>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</si>
  <si>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</si>
  <si>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</si>
  <si>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</si>
  <si>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</si>
  <si>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</si>
  <si>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</si>
  <si>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</si>
  <si>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</si>
  <si>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</si>
  <si>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</si>
  <si>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</si>
  <si>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</si>
  <si>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</si>
  <si>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</si>
  <si>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</si>
  <si>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</si>
  <si>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</si>
  <si>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</si>
  <si>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</si>
  <si>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</si>
  <si>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</si>
  <si>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</si>
  <si>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</si>
  <si>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</si>
  <si>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</si>
  <si>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</si>
  <si>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</si>
  <si>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</si>
  <si>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</si>
  <si>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</si>
  <si>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</si>
  <si>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</si>
  <si>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</si>
  <si>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</si>
  <si>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</si>
  <si>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</si>
  <si>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</si>
  <si>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</si>
  <si>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</si>
  <si>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</si>
  <si>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</si>
  <si>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</si>
  <si>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</si>
  <si>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</si>
  <si>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</si>
  <si>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</si>
  <si>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</si>
  <si>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</si>
  <si>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</si>
  <si>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</si>
  <si>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</si>
  <si>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</si>
  <si>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</si>
  <si>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</si>
  <si>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</si>
  <si>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</si>
  <si>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</si>
  <si>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</si>
  <si>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</si>
  <si>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</si>
  <si>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</si>
  <si>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</si>
  <si>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</si>
  <si>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</si>
  <si>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</si>
  <si>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</si>
  <si>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</si>
  <si>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</si>
  <si>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</si>
  <si>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</si>
  <si>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</si>
  <si>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</si>
  <si>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</si>
  <si>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</si>
  <si>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</si>
  <si>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</si>
  <si>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</si>
  <si>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</si>
  <si>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</si>
  <si>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</si>
  <si>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</si>
  <si>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</si>
  <si>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</si>
  <si>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</si>
  <si>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</si>
  <si>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</si>
  <si>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</si>
  <si>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</si>
  <si>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</si>
  <si>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</si>
  <si>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</si>
  <si>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</si>
  <si>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</si>
  <si>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</si>
  <si>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</si>
  <si>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</si>
  <si>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</si>
  <si>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</si>
  <si>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</si>
  <si>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</si>
  <si>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</si>
  <si>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</si>
  <si>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</si>
  <si>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</si>
  <si>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</si>
  <si>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</si>
  <si>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</si>
  <si>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</si>
  <si>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</si>
  <si>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</si>
  <si>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</si>
  <si>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</si>
  <si>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</si>
  <si>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</si>
  <si>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</si>
  <si>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</si>
  <si>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</si>
  <si>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</si>
  <si>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</si>
  <si>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</si>
  <si>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</si>
  <si>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</si>
  <si>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</si>
  <si>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</si>
  <si>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</si>
  <si>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</si>
  <si>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</si>
  <si>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</si>
  <si>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</si>
  <si>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</si>
  <si>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</si>
  <si>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</si>
  <si>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</si>
  <si>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</si>
  <si>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</si>
  <si>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</si>
  <si>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</si>
  <si>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</si>
  <si>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</si>
  <si>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</si>
  <si>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</si>
  <si>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</si>
  <si>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</si>
  <si>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</si>
  <si>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</si>
  <si>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</si>
  <si>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</si>
  <si>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</si>
  <si>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</si>
  <si>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</si>
  <si>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</si>
  <si>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</si>
  <si>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</si>
  <si>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</si>
  <si>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</si>
  <si>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</si>
  <si>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</si>
  <si>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</si>
  <si>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</si>
  <si>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</si>
  <si>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</si>
  <si>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</si>
  <si>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</si>
  <si>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</si>
  <si>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</si>
  <si>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</si>
  <si>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</si>
  <si>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</si>
  <si>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</si>
  <si>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</si>
  <si>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</si>
  <si>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</si>
  <si>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</si>
  <si>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</si>
  <si>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</si>
  <si>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</si>
  <si>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</si>
  <si>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</si>
  <si>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</si>
  <si>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</si>
  <si>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</si>
  <si>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</si>
  <si>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</si>
  <si>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</si>
  <si>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</si>
  <si>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</si>
  <si>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</si>
  <si>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</si>
  <si>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</si>
  <si>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</si>
  <si>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</si>
  <si>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</si>
  <si>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</si>
  <si>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</si>
  <si>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</si>
  <si>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</si>
  <si>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</si>
  <si>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</si>
  <si>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</si>
  <si>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</si>
  <si>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</si>
  <si>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</si>
  <si>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</si>
  <si>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</si>
  <si>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</si>
  <si>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</si>
  <si>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</si>
  <si>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</si>
  <si>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</si>
  <si>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</si>
  <si>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</si>
  <si>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</si>
  <si>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</si>
  <si>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</si>
  <si>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</si>
  <si>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</si>
  <si>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</si>
  <si>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</si>
  <si>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</si>
  <si>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</si>
  <si>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</si>
  <si>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</si>
  <si>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</si>
  <si>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</si>
  <si>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</si>
  <si>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</si>
  <si>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</si>
  <si>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</si>
  <si>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</si>
  <si>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</si>
  <si>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</si>
  <si>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</si>
  <si>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</si>
  <si>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</si>
  <si>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</si>
  <si>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</si>
  <si>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</si>
  <si>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</si>
  <si>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</si>
  <si>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</si>
  <si>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</si>
  <si>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</si>
  <si>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</si>
  <si>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</si>
  <si>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</si>
  <si>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</si>
  <si>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</si>
  <si>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</si>
  <si>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</si>
  <si>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</si>
  <si>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</si>
  <si>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</si>
  <si>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</si>
  <si>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</si>
  <si>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</si>
  <si>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</si>
  <si>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</si>
  <si>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</si>
  <si>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</si>
  <si>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</si>
  <si>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</si>
  <si>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</si>
  <si>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</si>
  <si>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</si>
  <si>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</si>
  <si>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</si>
  <si>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</si>
  <si>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</si>
  <si>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</si>
  <si>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</si>
  <si>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</si>
  <si>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</si>
  <si>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</si>
  <si>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</si>
  <si>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</si>
  <si>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</si>
  <si>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</si>
  <si>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</si>
  <si>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</si>
  <si>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</si>
  <si>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</si>
  <si>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</si>
  <si>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</si>
  <si>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</si>
  <si>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</si>
  <si>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</si>
  <si>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</si>
  <si>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</si>
  <si>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</si>
  <si>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</si>
  <si>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</si>
  <si>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</si>
  <si>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</si>
  <si>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</si>
  <si>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</si>
  <si>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</si>
  <si>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</si>
  <si>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</si>
  <si>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</si>
  <si>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</si>
  <si>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</si>
  <si>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</si>
  <si>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</si>
  <si>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</si>
  <si>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</si>
  <si>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</si>
  <si>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</si>
  <si>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</si>
  <si>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</si>
  <si>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</si>
  <si>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</si>
  <si>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</si>
  <si>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</si>
  <si>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</si>
  <si>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</si>
  <si>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</si>
  <si>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</si>
  <si>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</si>
  <si>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</si>
  <si>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</si>
  <si>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</si>
  <si>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</si>
  <si>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</si>
  <si>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</si>
  <si>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</si>
  <si>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</si>
  <si>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</si>
  <si>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</si>
  <si>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</si>
  <si>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</si>
  <si>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</si>
  <si>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</si>
  <si>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</si>
  <si>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</si>
  <si>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</si>
  <si>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</si>
  <si>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</si>
  <si>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</si>
  <si>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</si>
  <si>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</si>
  <si>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</si>
  <si>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</si>
  <si>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</si>
  <si>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</si>
  <si>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</si>
  <si>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</si>
  <si>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</si>
  <si>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</si>
  <si>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</si>
  <si>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</si>
  <si>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</si>
  <si>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</si>
  <si>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</si>
  <si>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</si>
  <si>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</si>
  <si>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</si>
  <si>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</si>
  <si>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</si>
  <si>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</si>
  <si>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</si>
  <si>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</si>
  <si>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</si>
  <si>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</si>
  <si>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</si>
  <si>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</si>
  <si>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</si>
  <si>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</si>
  <si>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</si>
  <si>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</si>
  <si>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</si>
  <si>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</si>
  <si>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</si>
  <si>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</si>
  <si>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</si>
  <si>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</si>
  <si>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</si>
  <si>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</si>
  <si>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</si>
  <si>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</si>
  <si>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</si>
  <si>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</si>
  <si>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</si>
  <si>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</si>
  <si>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</si>
  <si>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</si>
  <si>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</si>
  <si>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</si>
  <si>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</si>
  <si>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</si>
  <si>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</si>
  <si>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</si>
  <si>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</si>
  <si>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</si>
  <si>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</si>
  <si>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</si>
  <si>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</si>
  <si>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</si>
  <si>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</si>
  <si>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</si>
  <si>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</si>
  <si>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</si>
  <si>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</si>
  <si>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</si>
  <si>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</si>
  <si>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</si>
  <si>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</si>
  <si>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</si>
  <si>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</si>
  <si>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</si>
  <si>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</si>
  <si>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</si>
  <si>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</si>
  <si>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</si>
  <si>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</si>
  <si>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</si>
  <si>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</si>
  <si>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</si>
  <si>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</si>
  <si>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</si>
  <si>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</si>
  <si>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</si>
  <si>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</si>
  <si>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</si>
  <si>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</si>
  <si>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</si>
  <si>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</si>
  <si>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</si>
  <si>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</si>
  <si>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</si>
  <si>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</si>
  <si>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</si>
  <si>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</si>
  <si>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</si>
  <si>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</si>
  <si>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</si>
  <si>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</si>
  <si>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</si>
  <si>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</si>
  <si>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</si>
  <si>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</si>
  <si>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</si>
  <si>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</si>
  <si>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</si>
  <si>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</si>
  <si>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</si>
  <si>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</si>
  <si>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</si>
  <si>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</si>
  <si>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</si>
  <si>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</si>
  <si>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</si>
  <si>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</si>
  <si>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</si>
  <si>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</si>
  <si>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</si>
  <si>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</si>
  <si>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</si>
  <si>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</si>
  <si>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</si>
  <si>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</si>
  <si>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</si>
  <si>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</si>
  <si>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</si>
  <si>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</si>
  <si>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</si>
  <si>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</si>
  <si>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</si>
  <si>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</si>
  <si>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</si>
  <si>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</si>
  <si>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</si>
  <si>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</si>
  <si>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</si>
  <si>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</si>
  <si>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</si>
  <si>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</si>
  <si>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</si>
  <si>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</si>
  <si>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</si>
  <si>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</si>
  <si>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</si>
  <si>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</si>
  <si>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</si>
  <si>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</si>
  <si>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</si>
  <si>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</si>
  <si>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</si>
  <si>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</si>
  <si>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</si>
  <si>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</si>
  <si>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</si>
  <si>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</si>
  <si>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</si>
  <si>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</si>
  <si>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</si>
  <si>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</si>
  <si>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</si>
  <si>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</si>
  <si>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</si>
  <si>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</si>
  <si>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</si>
  <si>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</si>
  <si>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</si>
  <si>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</si>
  <si>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</si>
  <si>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</si>
  <si>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</si>
  <si>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</si>
  <si>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</si>
  <si>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</si>
  <si>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</si>
  <si>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</si>
  <si>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</si>
  <si>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</si>
  <si>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</si>
  <si>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</si>
  <si>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</si>
  <si>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</si>
  <si>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</si>
  <si>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</si>
  <si>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</si>
  <si>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</si>
  <si>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</si>
  <si>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</si>
  <si>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</si>
  <si>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</si>
  <si>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</si>
  <si>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</si>
  <si>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</si>
  <si>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</si>
  <si>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</si>
  <si>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</si>
  <si>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</si>
  <si>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</si>
  <si>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</si>
  <si>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</si>
  <si>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</si>
  <si>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</si>
  <si>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</si>
  <si>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</si>
  <si>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</si>
  <si>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</si>
  <si>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</si>
  <si>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</si>
  <si>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</si>
  <si>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</si>
  <si>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</si>
  <si>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</si>
  <si>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</si>
  <si>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</si>
  <si>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</si>
  <si>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</si>
  <si>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</si>
  <si>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</si>
  <si>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</si>
  <si>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</si>
  <si>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</si>
  <si>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</si>
  <si>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</si>
  <si>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</si>
  <si>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</si>
  <si>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</si>
  <si>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</si>
  <si>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</si>
  <si>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</si>
  <si>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</si>
  <si>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</si>
  <si>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</si>
  <si>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</si>
  <si>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</si>
  <si>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</si>
  <si>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</si>
  <si>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</si>
  <si>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</si>
  <si>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</si>
  <si>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</si>
  <si>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</si>
  <si>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</si>
  <si>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</si>
  <si>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</si>
  <si>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</si>
  <si>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</si>
  <si>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</si>
  <si>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</si>
  <si>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</si>
  <si>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</si>
  <si>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</si>
  <si>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</si>
  <si>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</si>
  <si>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</si>
  <si>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</si>
  <si>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</si>
  <si>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</si>
  <si>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</si>
  <si>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</si>
  <si>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</si>
  <si>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</si>
  <si>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</si>
  <si>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</si>
  <si>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</si>
  <si>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</si>
  <si>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</si>
  <si>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</si>
  <si>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</si>
  <si>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</si>
  <si>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</si>
  <si>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</si>
  <si>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</si>
  <si>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</si>
  <si>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</si>
  <si>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</si>
  <si>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</si>
  <si>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</si>
  <si>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</si>
  <si>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</si>
  <si>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</si>
  <si>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</si>
  <si>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</si>
  <si>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</si>
  <si>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</si>
  <si>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</si>
  <si>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</si>
  <si>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</si>
  <si>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</si>
  <si>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</si>
  <si>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</si>
  <si>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</si>
  <si>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</si>
  <si>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</si>
  <si>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</si>
  <si>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</si>
  <si>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</si>
  <si>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</si>
  <si>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</si>
  <si>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</si>
  <si>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</si>
  <si>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</si>
  <si>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</si>
  <si>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</si>
  <si>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</si>
  <si>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</si>
  <si>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</si>
  <si>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</si>
  <si>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</si>
  <si>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</si>
  <si>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</si>
  <si>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</si>
  <si>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</si>
  <si>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</si>
  <si>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</si>
  <si>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</si>
  <si>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</si>
  <si>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</si>
  <si>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</si>
  <si>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</si>
  <si>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</si>
  <si>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</si>
  <si>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</si>
  <si>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</si>
  <si>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</si>
  <si>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</si>
  <si>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</si>
  <si>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</si>
  <si>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</si>
  <si>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</si>
  <si>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</si>
  <si>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</si>
  <si>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</si>
  <si>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</si>
  <si>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</si>
  <si>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</si>
  <si>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</si>
  <si>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</si>
  <si>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</si>
  <si>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</si>
  <si>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</si>
  <si>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</si>
  <si>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</si>
  <si>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</si>
  <si>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</si>
  <si>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</si>
  <si>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</si>
  <si>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</si>
  <si>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</si>
  <si>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</si>
  <si>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</si>
  <si>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</si>
  <si>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</si>
  <si>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</si>
  <si>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</si>
  <si>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</si>
  <si>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</si>
  <si>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</si>
  <si>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</si>
  <si>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</si>
  <si>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</si>
  <si>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</si>
  <si>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</si>
  <si>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</si>
  <si>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</si>
  <si>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</si>
  <si>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</si>
  <si>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</si>
  <si>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</si>
  <si>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</si>
  <si>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</si>
  <si>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</si>
  <si>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</si>
  <si>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</si>
  <si>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</si>
  <si>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</si>
  <si>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</si>
  <si>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</si>
  <si>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</si>
  <si>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</si>
  <si>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</si>
  <si>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</si>
  <si>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</si>
  <si>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</si>
  <si>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</si>
  <si>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</si>
  <si>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</si>
  <si>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</si>
  <si>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</si>
  <si>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</si>
  <si>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</si>
  <si>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</si>
  <si>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</si>
  <si>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</si>
  <si>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</si>
  <si>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</si>
  <si>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</si>
  <si>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</si>
  <si>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</si>
  <si>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</si>
  <si>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</si>
  <si>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</si>
  <si>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</si>
  <si>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</si>
  <si>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</si>
  <si>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</si>
  <si>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</si>
  <si>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</si>
  <si>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</si>
  <si>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</si>
  <si>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</si>
  <si>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</si>
  <si>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</si>
  <si>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</si>
  <si>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</si>
  <si>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</si>
  <si>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</si>
  <si>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</si>
  <si>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</si>
  <si>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</si>
  <si>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</si>
  <si>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</si>
  <si>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</si>
  <si>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</si>
  <si>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</si>
  <si>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</si>
  <si>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</si>
  <si>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</si>
  <si>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</si>
  <si>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</si>
  <si>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</si>
  <si>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</si>
  <si>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</si>
  <si>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</si>
  <si>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</si>
  <si>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</si>
  <si>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</si>
  <si>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</si>
  <si>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</si>
  <si>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</si>
  <si>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</si>
  <si>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</si>
  <si>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</si>
  <si>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</si>
  <si>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</si>
  <si>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</si>
  <si>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</si>
  <si>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</si>
  <si>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</si>
  <si>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</si>
  <si>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</si>
  <si>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</si>
  <si>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</si>
  <si>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</si>
  <si>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</si>
  <si>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</si>
  <si>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</si>
  <si>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</si>
  <si>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</si>
  <si>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</si>
  <si>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</si>
  <si>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</si>
  <si>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</si>
  <si>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</si>
  <si>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</si>
  <si>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</si>
  <si>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</si>
  <si>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</si>
  <si>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</si>
  <si>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</si>
  <si>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</si>
  <si>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</si>
  <si>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</si>
  <si>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</si>
  <si>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</si>
  <si>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</si>
  <si>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</si>
  <si>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</si>
  <si>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</si>
  <si>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</si>
  <si>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</si>
  <si>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</si>
  <si>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</si>
  <si>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</si>
  <si>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</si>
  <si>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</si>
  <si>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</si>
  <si>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</si>
  <si>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</si>
  <si>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</si>
  <si>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</si>
  <si>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</si>
  <si>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</si>
  <si>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</si>
  <si>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</si>
  <si>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</si>
  <si>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</si>
  <si>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</si>
  <si>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</si>
  <si>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</si>
  <si>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</si>
  <si>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</si>
  <si>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</si>
  <si>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</si>
  <si>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</si>
  <si>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</si>
  <si>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</si>
  <si>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</si>
  <si>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</si>
  <si>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</si>
  <si>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</si>
  <si>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</si>
  <si>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</si>
  <si>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</si>
  <si>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</si>
  <si>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</si>
  <si>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</si>
  <si>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</si>
  <si>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</si>
  <si>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</si>
  <si>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</si>
  <si>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</si>
  <si>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</si>
  <si>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</si>
  <si>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</si>
  <si>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</si>
  <si>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</si>
  <si>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</si>
  <si>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</si>
  <si>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</si>
  <si>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</si>
  <si>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</si>
  <si>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</si>
  <si>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</si>
  <si>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</si>
  <si>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</si>
  <si>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</si>
  <si>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</si>
  <si>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</si>
  <si>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</si>
  <si>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</si>
  <si>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</si>
  <si>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</si>
  <si>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</si>
  <si>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</si>
  <si>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</si>
  <si>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</si>
  <si>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</si>
  <si>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</si>
  <si>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</si>
  <si>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</si>
  <si>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</si>
  <si>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</si>
  <si>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</si>
  <si>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</si>
  <si>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</si>
  <si>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</si>
  <si>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</si>
  <si>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</si>
  <si>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</si>
  <si>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</si>
  <si>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</si>
  <si>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</si>
  <si>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</si>
  <si>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</si>
  <si>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</si>
  <si>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</si>
  <si>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</si>
  <si>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</si>
  <si>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</si>
  <si>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</si>
  <si>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</si>
  <si>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</si>
  <si>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</si>
  <si>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</si>
  <si>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</si>
  <si>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</si>
  <si>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</si>
  <si>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</si>
  <si>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</si>
  <si>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</si>
  <si>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</si>
  <si>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</si>
  <si>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</si>
  <si>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</si>
  <si>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</si>
  <si>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</si>
  <si>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</si>
  <si>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</si>
  <si>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</si>
  <si>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</si>
  <si>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</si>
  <si>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</si>
  <si>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</si>
  <si>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</si>
  <si>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</si>
  <si>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</si>
  <si>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</si>
  <si>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</si>
  <si>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</si>
  <si>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</si>
  <si>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</si>
  <si>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</si>
  <si>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</si>
  <si>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</si>
  <si>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</si>
  <si>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</si>
  <si>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</si>
  <si>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</si>
  <si>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</si>
  <si>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</si>
  <si>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</si>
  <si>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</si>
  <si>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</si>
  <si>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</si>
  <si>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</si>
  <si>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</si>
  <si>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</si>
  <si>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</si>
  <si>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</si>
  <si>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</si>
  <si>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</si>
  <si>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</si>
  <si>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</si>
  <si>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</si>
  <si>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</si>
  <si>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</si>
  <si>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</si>
  <si>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</si>
  <si>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</si>
  <si>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</si>
  <si>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</si>
  <si>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</si>
  <si>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</si>
  <si>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</si>
  <si>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</si>
  <si>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</si>
  <si>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</si>
  <si>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</si>
  <si>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</si>
  <si>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</si>
  <si>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</si>
  <si>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</si>
  <si>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</si>
  <si>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</si>
  <si>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</si>
  <si>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</si>
  <si>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</si>
  <si>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</si>
  <si>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</si>
  <si>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</si>
  <si>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</si>
  <si>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</si>
  <si>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</si>
  <si>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</si>
  <si>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</si>
  <si>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</si>
  <si>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</si>
  <si>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</si>
  <si>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</si>
  <si>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</si>
  <si>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</si>
  <si>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</si>
  <si>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</si>
  <si>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</si>
  <si>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</si>
  <si>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</si>
  <si>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</si>
  <si>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</si>
  <si>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</si>
  <si>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</si>
  <si>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</si>
  <si>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</si>
  <si>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</si>
  <si>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</si>
  <si>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</si>
  <si>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</si>
  <si>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</si>
  <si>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</si>
  <si>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</si>
  <si>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</si>
  <si>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</si>
  <si>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</si>
  <si>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</si>
  <si>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</si>
  <si>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</si>
  <si>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</si>
  <si>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</si>
  <si>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</si>
  <si>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</si>
  <si>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</si>
  <si>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</si>
  <si>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</si>
  <si>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</si>
  <si>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</si>
  <si>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</si>
  <si>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</si>
  <si>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</si>
  <si>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</si>
  <si>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</si>
  <si>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</si>
  <si>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</si>
  <si>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</si>
  <si>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</si>
  <si>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</si>
  <si>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</si>
  <si>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</si>
  <si>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</si>
  <si>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</si>
  <si>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</si>
  <si>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</si>
  <si>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</si>
  <si>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</si>
  <si>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</si>
  <si>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</si>
  <si>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</si>
  <si>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</si>
  <si>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</si>
  <si>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</si>
  <si>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</si>
  <si>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</si>
  <si>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</si>
  <si>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</si>
  <si>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</si>
  <si>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</si>
  <si>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</si>
  <si>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</si>
  <si>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</si>
  <si>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</si>
  <si>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</si>
  <si>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</si>
  <si>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</si>
  <si>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</si>
  <si>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</si>
  <si>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</si>
  <si>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</si>
  <si>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</si>
  <si>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</si>
  <si>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</si>
  <si>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</si>
  <si>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</si>
  <si>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</si>
  <si>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</si>
  <si>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</si>
  <si>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</si>
  <si>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</si>
  <si>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</si>
  <si>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</si>
  <si>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</si>
  <si>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</si>
  <si>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</si>
  <si>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</si>
  <si>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</si>
  <si>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</si>
  <si>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</si>
  <si>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</si>
  <si>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</si>
  <si>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</si>
  <si>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</si>
  <si>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</si>
  <si>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</si>
  <si>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</si>
  <si>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</si>
  <si>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</si>
  <si>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</si>
  <si>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</si>
  <si>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</si>
  <si>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</si>
  <si>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</si>
  <si>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</si>
  <si>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</si>
  <si>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</si>
  <si>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</si>
  <si>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</si>
  <si>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</si>
  <si>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</si>
  <si>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</si>
  <si>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</si>
  <si>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</si>
  <si>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</si>
  <si>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</si>
  <si>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</si>
  <si>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</si>
  <si>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</si>
  <si>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</si>
  <si>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</si>
  <si>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</si>
  <si>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</si>
  <si>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</si>
  <si>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</si>
  <si>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</si>
  <si>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</si>
  <si>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</si>
  <si>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</si>
  <si>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</si>
  <si>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</si>
  <si>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</si>
  <si>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</si>
  <si>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</si>
  <si>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</si>
  <si>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</si>
  <si>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</si>
  <si>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</si>
  <si>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</si>
  <si>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</si>
  <si>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</si>
  <si>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</si>
  <si>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</si>
  <si>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</si>
  <si>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</si>
  <si>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</si>
  <si>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</si>
  <si>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</si>
  <si>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</si>
  <si>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</si>
  <si>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</si>
  <si>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</si>
  <si>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</si>
  <si>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</si>
  <si>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</si>
  <si>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</si>
  <si>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</si>
  <si>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</si>
  <si>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</si>
  <si>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</si>
  <si>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</si>
  <si>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</si>
  <si>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</si>
  <si>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</si>
  <si>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</si>
  <si>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</si>
  <si>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</si>
  <si>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</si>
  <si>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</si>
  <si>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</si>
  <si>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</si>
  <si>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</si>
  <si>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</si>
  <si>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</si>
  <si>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</si>
  <si>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</si>
  <si>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</si>
  <si>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</si>
  <si>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</si>
  <si>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</si>
  <si>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</si>
  <si>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</si>
  <si>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</si>
  <si>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</si>
  <si>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</si>
  <si>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</si>
  <si>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</si>
  <si>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</si>
  <si>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</si>
  <si>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</si>
  <si>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</si>
  <si>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</si>
  <si>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</si>
  <si>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</si>
  <si>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</si>
  <si>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</si>
  <si>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</si>
  <si>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</si>
  <si>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</si>
  <si>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</si>
  <si>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</si>
  <si>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</si>
  <si>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</si>
  <si>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</si>
  <si>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</si>
  <si>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</si>
  <si>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</si>
  <si>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</si>
  <si>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</si>
  <si>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</si>
  <si>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</si>
  <si>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</si>
  <si>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</si>
  <si>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</si>
  <si>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</si>
  <si>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</si>
  <si>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</si>
  <si>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</si>
  <si>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</si>
  <si>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</si>
  <si>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</si>
  <si>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</si>
  <si>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</si>
  <si>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</si>
  <si>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</si>
  <si>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</si>
  <si>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</si>
  <si>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</si>
  <si>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</si>
  <si>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</si>
  <si>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</si>
  <si>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</si>
  <si>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</si>
  <si>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</si>
  <si>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</si>
  <si>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</si>
  <si>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</si>
  <si>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</si>
  <si>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</si>
  <si>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</si>
  <si>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</si>
  <si>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</si>
  <si>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</si>
  <si>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</si>
  <si>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</si>
  <si>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</si>
  <si>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</si>
  <si>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</si>
  <si>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</si>
  <si>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</si>
  <si>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</si>
  <si>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</si>
  <si>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</si>
  <si>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</si>
  <si>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</si>
  <si>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</si>
  <si>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</si>
  <si>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</si>
  <si>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</si>
  <si>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</si>
  <si>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</si>
  <si>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</si>
  <si>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</si>
  <si>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</si>
  <si>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</si>
  <si>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</si>
  <si>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</si>
  <si>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</si>
  <si>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</si>
  <si>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</si>
  <si>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</si>
  <si>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</si>
  <si>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</si>
  <si>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</si>
  <si>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</si>
  <si>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</si>
  <si>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</si>
  <si>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</si>
  <si>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</si>
  <si>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</si>
  <si>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</si>
  <si>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</si>
  <si>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</si>
  <si>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</si>
  <si>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</si>
  <si>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</si>
  <si>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</si>
  <si>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</si>
  <si>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</si>
  <si>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</si>
  <si>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</si>
  <si>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</si>
  <si>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</si>
  <si>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</si>
  <si>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</si>
  <si>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</si>
  <si>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</si>
  <si>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</si>
  <si>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</si>
  <si>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</si>
  <si>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</si>
  <si>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</si>
  <si>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</si>
  <si>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</si>
  <si>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</si>
  <si>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</si>
  <si>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</si>
  <si>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</si>
  <si>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</si>
  <si>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</si>
  <si>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</si>
  <si>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</si>
  <si>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</si>
  <si>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</si>
  <si>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</si>
  <si>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</si>
  <si>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</si>
  <si>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</si>
  <si>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</si>
  <si>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</si>
  <si>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</si>
  <si>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</si>
  <si>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</si>
  <si>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</si>
  <si>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</si>
  <si>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</si>
  <si>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</si>
  <si>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</si>
  <si>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</si>
  <si>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</si>
  <si>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</si>
  <si>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</si>
  <si>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</si>
  <si>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</si>
  <si>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</si>
  <si>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</si>
  <si>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</si>
  <si>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</si>
  <si>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</si>
  <si>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</si>
  <si>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</si>
  <si>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</si>
  <si>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</si>
  <si>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</si>
  <si>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</si>
  <si>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</si>
  <si>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</si>
  <si>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</si>
  <si>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</si>
  <si>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</si>
  <si>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</si>
  <si>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</si>
  <si>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</si>
  <si>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</si>
  <si>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</si>
  <si>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</si>
  <si>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</si>
  <si>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</si>
  <si>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</si>
  <si>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</si>
  <si>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</si>
  <si>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</si>
  <si>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</si>
  <si>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</si>
  <si>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</si>
  <si>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</si>
  <si>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</si>
  <si>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</si>
  <si>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</si>
  <si>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</si>
  <si>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</si>
  <si>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</si>
  <si>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</si>
  <si>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</si>
  <si>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</si>
  <si>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</si>
  <si>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</si>
  <si>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</si>
  <si>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</si>
  <si>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</si>
  <si>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</si>
  <si>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</si>
  <si>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</si>
  <si>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</si>
  <si>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</si>
  <si>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</si>
  <si>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</si>
  <si>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</si>
  <si>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</si>
  <si>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</si>
  <si>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</si>
  <si>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</si>
  <si>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</si>
  <si>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</si>
  <si>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</si>
  <si>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</si>
  <si>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</si>
  <si>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</si>
  <si>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</si>
  <si>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</si>
  <si>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</si>
  <si>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</si>
  <si>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</si>
  <si>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</si>
  <si>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</si>
  <si>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</si>
  <si>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</si>
  <si>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</si>
  <si>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</si>
  <si>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</si>
  <si>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</si>
  <si>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</si>
  <si>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</si>
  <si>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</si>
  <si>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</si>
  <si>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</si>
  <si>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</si>
  <si>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</si>
  <si>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</si>
  <si>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</si>
  <si>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</si>
  <si>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</si>
  <si>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</si>
  <si>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</si>
  <si>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</si>
  <si>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</si>
  <si>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</si>
  <si>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</si>
  <si>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</si>
  <si>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</si>
  <si>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</si>
  <si>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</si>
  <si>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</si>
  <si>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</si>
  <si>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</si>
  <si>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</si>
  <si>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</si>
  <si>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</si>
  <si>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</si>
  <si>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</si>
  <si>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</si>
  <si>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</si>
  <si>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</si>
  <si>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</si>
  <si>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</si>
  <si>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</si>
  <si>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</si>
  <si>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</si>
  <si>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</si>
  <si>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</si>
  <si>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</si>
  <si>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</si>
  <si>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</si>
  <si>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</si>
  <si>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</si>
  <si>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</si>
  <si>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</si>
  <si>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</si>
  <si>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</si>
  <si>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</si>
  <si>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</si>
  <si>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</si>
  <si>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</si>
  <si>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</si>
  <si>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</si>
  <si>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</si>
  <si>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</si>
  <si>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</si>
  <si>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</si>
  <si>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</si>
  <si>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</si>
  <si>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</si>
  <si>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</si>
  <si>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</si>
  <si>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</si>
  <si>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</si>
  <si>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</si>
  <si>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</si>
  <si>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</si>
  <si>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</si>
  <si>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</si>
  <si>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</si>
  <si>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</si>
  <si>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</si>
  <si>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</si>
  <si>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</si>
  <si>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</si>
  <si>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</si>
  <si>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</si>
  <si>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</si>
  <si>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</si>
  <si>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</si>
  <si>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</si>
  <si>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</si>
  <si>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</si>
  <si>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</si>
  <si>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</si>
  <si>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</si>
  <si>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</si>
  <si>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</si>
  <si>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</si>
  <si>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</si>
  <si>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</si>
  <si>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</si>
  <si>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</si>
  <si>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</si>
  <si>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</si>
  <si>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</si>
  <si>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</si>
  <si>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</si>
  <si>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</si>
  <si>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</si>
  <si>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</si>
  <si>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</si>
  <si>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</si>
  <si>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</si>
  <si>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</si>
  <si>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</si>
  <si>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</si>
  <si>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</si>
  <si>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</si>
  <si>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</si>
  <si>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</si>
  <si>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</si>
  <si>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</si>
  <si>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</si>
  <si>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</si>
  <si>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</si>
  <si>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</si>
  <si>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</si>
  <si>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</si>
  <si>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</si>
  <si>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</si>
  <si>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</si>
  <si>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</si>
  <si>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</si>
  <si>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</si>
  <si>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</si>
  <si>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</si>
  <si>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</si>
  <si>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</si>
  <si>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</si>
  <si>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</si>
  <si>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</si>
  <si>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</si>
  <si>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</si>
  <si>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</si>
  <si>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</si>
  <si>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</si>
  <si>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</si>
  <si>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</si>
  <si>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</si>
  <si>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</si>
  <si>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</si>
  <si>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</si>
  <si>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</si>
  <si>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</si>
  <si>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</si>
  <si>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</si>
  <si>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</si>
  <si>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</si>
  <si>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</si>
  <si>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</si>
  <si>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</si>
  <si>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</si>
  <si>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</si>
  <si>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</si>
  <si>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</si>
  <si>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</si>
  <si>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</si>
  <si>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</si>
  <si>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</si>
  <si>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</si>
  <si>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</si>
  <si>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</si>
  <si>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</si>
  <si>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</si>
  <si>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</si>
  <si>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</si>
  <si>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</si>
  <si>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</si>
  <si>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</si>
  <si>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</si>
  <si>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</si>
  <si>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</si>
  <si>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</si>
  <si>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</si>
  <si>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</si>
  <si>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</si>
  <si>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</si>
  <si>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</si>
  <si>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</si>
  <si>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</si>
  <si>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</si>
  <si>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</si>
  <si>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</si>
  <si>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</si>
  <si>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</si>
  <si>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</si>
  <si>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</si>
  <si>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</si>
  <si>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</si>
  <si>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</si>
  <si>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</si>
  <si>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</si>
  <si>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</si>
  <si>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</si>
  <si>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</si>
  <si>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</si>
  <si>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</si>
  <si>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</si>
  <si>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</si>
  <si>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</si>
  <si>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</si>
  <si>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</si>
  <si>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</si>
  <si>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</si>
  <si>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</si>
  <si>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</si>
  <si>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</si>
  <si>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</si>
  <si>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</si>
  <si>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</si>
  <si>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</si>
  <si>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</si>
  <si>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</si>
  <si>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</si>
  <si>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</si>
  <si>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</si>
  <si>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</si>
  <si>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</si>
  <si>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</si>
  <si>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</si>
  <si>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</si>
  <si>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</si>
  <si>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</si>
  <si>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</si>
  <si>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</si>
  <si>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</si>
  <si>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</si>
  <si>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</si>
  <si>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</si>
  <si>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</si>
  <si>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</si>
  <si>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</si>
  <si>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</si>
  <si>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</si>
  <si>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</si>
  <si>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</si>
  <si>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</si>
  <si>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</si>
  <si>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</si>
  <si>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</si>
  <si>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</si>
  <si>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</si>
  <si>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</si>
  <si>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</si>
  <si>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</si>
  <si>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</si>
  <si>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</si>
  <si>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</si>
  <si>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</si>
  <si>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</si>
  <si>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</si>
  <si>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</si>
  <si>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</si>
  <si>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</si>
  <si>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</si>
  <si>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</si>
  <si>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</si>
  <si>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</si>
  <si>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</si>
  <si>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</si>
  <si>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</si>
  <si>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</si>
  <si>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</si>
  <si>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</si>
  <si>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</si>
  <si>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</si>
  <si>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</si>
  <si>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</si>
  <si>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</si>
  <si>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</si>
  <si>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</si>
  <si>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</si>
  <si>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</si>
  <si>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</si>
  <si>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</si>
  <si>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</si>
  <si>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</si>
  <si>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</si>
  <si>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</si>
  <si>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</si>
  <si>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</si>
  <si>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</si>
  <si>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</si>
  <si>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</si>
  <si>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</si>
  <si>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</si>
  <si>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</si>
  <si>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</si>
  <si>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</si>
  <si>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</si>
  <si>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</si>
  <si>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</si>
  <si>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</si>
  <si>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</si>
  <si>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</si>
  <si>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</si>
  <si>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</si>
  <si>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</si>
  <si>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</si>
  <si>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</si>
  <si>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</si>
  <si>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</si>
  <si>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</si>
  <si>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</si>
  <si>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</si>
  <si>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</si>
  <si>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</si>
  <si>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</si>
  <si>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</si>
  <si>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</si>
  <si>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</si>
  <si>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</si>
  <si>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</si>
  <si>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</si>
  <si>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</si>
  <si>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</si>
  <si>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</si>
  <si>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</si>
  <si>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</si>
  <si>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</si>
  <si>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</si>
  <si>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</si>
  <si>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</si>
  <si>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</si>
  <si>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</si>
  <si>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</si>
  <si>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</si>
  <si>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</si>
  <si>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</si>
  <si>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</si>
  <si>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</si>
  <si>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</si>
  <si>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</si>
  <si>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</si>
  <si>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</si>
  <si>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</si>
  <si>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</si>
  <si>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</si>
  <si>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</si>
  <si>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</si>
  <si>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</si>
  <si>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</si>
  <si>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</si>
  <si>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</si>
  <si>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</si>
  <si>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</si>
  <si>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</si>
  <si>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</si>
  <si>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</si>
  <si>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</si>
  <si>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</si>
  <si>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</si>
  <si>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</si>
  <si>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</si>
  <si>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</si>
  <si>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</si>
  <si>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</si>
  <si>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</si>
  <si>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</si>
  <si>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</si>
  <si>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</si>
  <si>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</si>
  <si>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</si>
  <si>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</si>
  <si>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</si>
  <si>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</si>
  <si>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</si>
  <si>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</si>
  <si>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</si>
  <si>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</si>
  <si>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</si>
  <si>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</si>
  <si>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</si>
  <si>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</si>
  <si>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</si>
  <si>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</si>
  <si>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</si>
  <si>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</si>
  <si>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</si>
  <si>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</si>
  <si>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</si>
  <si>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</si>
  <si>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</si>
  <si>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</si>
  <si>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</si>
  <si>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</si>
  <si>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</si>
  <si>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</si>
  <si>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</si>
  <si>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</si>
  <si>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</si>
  <si>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</si>
  <si>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</si>
  <si>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</si>
  <si>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</si>
  <si>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</si>
  <si>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</si>
  <si>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</si>
  <si>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</si>
  <si>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</si>
  <si>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</si>
  <si>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</si>
  <si>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</si>
  <si>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</si>
  <si>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</si>
  <si>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</si>
  <si>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</si>
  <si>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</si>
  <si>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</si>
  <si>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</si>
  <si>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</si>
  <si>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</si>
  <si>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</si>
  <si>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</si>
  <si>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</si>
  <si>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</si>
  <si>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</si>
  <si>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</si>
  <si>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</si>
  <si>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</si>
  <si>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</si>
  <si>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</si>
  <si>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</si>
  <si>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</si>
  <si>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</si>
  <si>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</si>
  <si>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</si>
  <si>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</si>
  <si>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</si>
  <si>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</si>
  <si>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</si>
  <si>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</si>
  <si>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</si>
  <si>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</si>
  <si>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</si>
  <si>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</si>
  <si>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</si>
  <si>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</si>
  <si>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</si>
  <si>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</si>
  <si>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</si>
  <si>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</si>
  <si>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</si>
  <si>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</si>
  <si>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</si>
  <si>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</si>
  <si>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</si>
  <si>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</si>
  <si>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</si>
  <si>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</si>
  <si>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</si>
  <si>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</si>
  <si>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</si>
  <si>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</si>
  <si>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</si>
  <si>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</si>
  <si>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</si>
  <si>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</si>
  <si>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</si>
  <si>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</si>
  <si>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</si>
  <si>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</si>
  <si>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</si>
  <si>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</si>
  <si>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</si>
  <si>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</si>
  <si>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</si>
  <si>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</si>
  <si>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</si>
  <si>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</si>
  <si>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</si>
  <si>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</si>
  <si>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</si>
  <si>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</si>
  <si>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</si>
  <si>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</si>
  <si>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</si>
  <si>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</si>
  <si>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</si>
  <si>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</si>
  <si>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</si>
  <si>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</si>
  <si>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</si>
  <si>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</si>
  <si>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</si>
  <si>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</si>
  <si>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</si>
  <si>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</si>
  <si>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</si>
  <si>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</si>
  <si>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</si>
  <si>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</si>
  <si>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</si>
  <si>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</si>
  <si>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</si>
  <si>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</si>
  <si>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</si>
  <si>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</si>
  <si>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</si>
  <si>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</si>
  <si>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</si>
  <si>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</si>
  <si>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</si>
  <si>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</si>
  <si>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</si>
  <si>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</si>
  <si>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</si>
  <si>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</si>
  <si>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</si>
  <si>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</si>
  <si>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</si>
  <si>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</si>
  <si>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</si>
  <si>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</si>
  <si>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</si>
  <si>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</si>
  <si>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</si>
  <si>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</si>
  <si>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</si>
  <si>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</si>
  <si>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</si>
  <si>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</si>
  <si>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</si>
  <si>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</si>
  <si>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</si>
  <si>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</si>
  <si>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</si>
  <si>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</si>
  <si>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</si>
  <si>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</si>
  <si>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</si>
  <si>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</si>
  <si>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</si>
  <si>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</si>
  <si>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</si>
  <si>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</si>
  <si>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</si>
  <si>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</si>
  <si>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</si>
  <si>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</si>
  <si>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</si>
  <si>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</si>
  <si>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</si>
  <si>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</si>
  <si>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</si>
  <si>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</si>
  <si>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</si>
  <si>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</si>
  <si>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</si>
  <si>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</si>
  <si>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</si>
  <si>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</si>
  <si>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</si>
  <si>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</si>
  <si>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</si>
  <si>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</si>
  <si>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</si>
  <si>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</si>
  <si>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</si>
  <si>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</si>
  <si>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</si>
  <si>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</si>
  <si>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</si>
  <si>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</si>
  <si>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</si>
  <si>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</si>
  <si>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</si>
  <si>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</si>
  <si>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</si>
  <si>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</si>
  <si>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</si>
  <si>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</si>
  <si>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</si>
  <si>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</si>
  <si>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</si>
  <si>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</si>
  <si>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</si>
  <si>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</si>
  <si>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</si>
  <si>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</si>
  <si>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</si>
  <si>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</si>
  <si>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</si>
  <si>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</si>
  <si>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</si>
  <si>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</si>
  <si>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</si>
  <si>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</si>
  <si>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</si>
  <si>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</si>
  <si>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</si>
  <si>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</si>
  <si>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</si>
  <si>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</si>
  <si>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</si>
  <si>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</si>
  <si>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</si>
  <si>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</si>
  <si>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</si>
  <si>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</si>
  <si>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</si>
  <si>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</si>
  <si>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</si>
  <si>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</si>
  <si>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</si>
  <si>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</si>
  <si>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</si>
  <si>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</si>
  <si>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</si>
  <si>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</si>
  <si>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</si>
  <si>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</si>
  <si>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</si>
  <si>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</si>
  <si>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</si>
  <si>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</si>
  <si>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</si>
  <si>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</si>
  <si>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</si>
  <si>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</si>
  <si>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</si>
  <si>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</si>
  <si>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</si>
  <si>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</si>
  <si>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</si>
  <si>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</si>
  <si>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</si>
  <si>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</si>
  <si>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</si>
  <si>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</si>
  <si>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</si>
  <si>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</si>
  <si>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</si>
  <si>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</si>
  <si>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</si>
  <si>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</si>
  <si>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</si>
  <si>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</si>
  <si>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</si>
  <si>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</si>
  <si>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</si>
  <si>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</si>
  <si>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</si>
  <si>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</si>
  <si>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</si>
  <si>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</si>
  <si>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</si>
  <si>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</si>
  <si>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</si>
  <si>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</si>
  <si>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</si>
  <si>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</si>
  <si>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</si>
  <si>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</si>
  <si>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</si>
  <si>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</si>
  <si>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</si>
  <si>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</si>
  <si>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</si>
  <si>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</si>
  <si>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</si>
  <si>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</si>
  <si>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</si>
  <si>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</si>
  <si>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</si>
  <si>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</si>
  <si>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</si>
  <si>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</si>
  <si>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</si>
  <si>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</si>
  <si>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</si>
  <si>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</si>
  <si>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</si>
  <si>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</si>
  <si>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</si>
  <si>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</si>
  <si>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</si>
  <si>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</si>
  <si>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</si>
  <si>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</si>
  <si>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</si>
  <si>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</si>
  <si>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</si>
  <si>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</si>
  <si>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</si>
  <si>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</si>
  <si>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</si>
  <si>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</si>
  <si>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</si>
  <si>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</si>
  <si>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</si>
  <si>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</si>
  <si>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</si>
  <si>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</si>
  <si>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</si>
  <si>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</si>
  <si>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</si>
  <si>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</si>
  <si>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</si>
  <si>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</si>
  <si>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</si>
  <si>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</si>
  <si>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</si>
  <si>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</si>
  <si>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</si>
  <si>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</si>
  <si>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</si>
  <si>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</si>
  <si>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</si>
  <si>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</si>
  <si>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</si>
  <si>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</si>
  <si>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</si>
  <si>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</si>
  <si>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</si>
  <si>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</si>
  <si>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</si>
  <si>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</si>
  <si>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</si>
  <si>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</si>
  <si>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</si>
  <si>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</si>
  <si>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</si>
  <si>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</si>
  <si>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</si>
  <si>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</si>
  <si>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</si>
  <si>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</si>
  <si>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</si>
  <si>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</si>
  <si>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</si>
  <si>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</si>
  <si>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</si>
  <si>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</si>
  <si>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</si>
  <si>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</si>
  <si>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</si>
  <si>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</si>
  <si>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</si>
  <si>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</si>
  <si>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</si>
  <si>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</si>
  <si>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</si>
  <si>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</si>
  <si>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</si>
  <si>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</si>
  <si>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</si>
  <si>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</si>
  <si>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</si>
  <si>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</si>
  <si>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</si>
  <si>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</si>
  <si>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</si>
  <si>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</si>
  <si>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</si>
  <si>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</si>
  <si>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</si>
  <si>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</si>
  <si>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</si>
  <si>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</si>
  <si>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</si>
  <si>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</si>
  <si>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</si>
  <si>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</si>
  <si>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</si>
  <si>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</si>
  <si>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</si>
  <si>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</si>
  <si>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</si>
  <si>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</si>
  <si>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</si>
  <si>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</si>
  <si>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</si>
  <si>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</si>
  <si>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</si>
  <si>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</si>
  <si>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</si>
  <si>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</si>
  <si>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</si>
  <si>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</si>
  <si>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</si>
  <si>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</si>
  <si>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</si>
  <si>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</si>
  <si>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</si>
  <si>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</si>
  <si>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</si>
  <si>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</si>
  <si>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</si>
  <si>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</si>
  <si>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</si>
  <si>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</si>
  <si>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</si>
  <si>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</si>
  <si>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</si>
  <si>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</si>
  <si>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</si>
  <si>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</si>
  <si>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</si>
  <si>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</si>
  <si>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</si>
  <si>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</si>
  <si>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</si>
  <si>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</si>
  <si>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</si>
  <si>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</si>
  <si>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</si>
  <si>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</si>
  <si>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</si>
  <si>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</si>
  <si>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</si>
  <si>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</si>
  <si>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</si>
  <si>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</si>
  <si>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</si>
  <si>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</si>
  <si>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</si>
  <si>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</si>
  <si>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</si>
  <si>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</si>
  <si>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</si>
  <si>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</si>
  <si>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</si>
  <si>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</si>
  <si>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</si>
  <si>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</si>
  <si>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</si>
  <si>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</si>
  <si>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</si>
  <si>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</si>
  <si>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</si>
  <si>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</si>
  <si>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</si>
  <si>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</si>
  <si>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</si>
  <si>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</si>
  <si>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</si>
  <si>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</si>
  <si>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</si>
  <si>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</si>
  <si>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</si>
  <si>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</si>
  <si>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</si>
  <si>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</si>
  <si>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</si>
  <si>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</si>
  <si>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</si>
  <si>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</si>
  <si>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</si>
  <si>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</si>
  <si>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</si>
  <si>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</si>
  <si>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</si>
  <si>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</si>
  <si>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</si>
  <si>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</si>
  <si>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</si>
  <si>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</si>
  <si>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</si>
  <si>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</si>
  <si>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</si>
  <si>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</si>
  <si>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</si>
  <si>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</si>
  <si>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</si>
  <si>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</si>
  <si>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</si>
  <si>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</si>
  <si>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</si>
  <si>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</si>
  <si>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</si>
  <si>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</si>
  <si>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</si>
  <si>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</si>
  <si>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</si>
  <si>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</si>
  <si>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</si>
  <si>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</si>
  <si>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</si>
  <si>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</si>
  <si>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</si>
  <si>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</si>
  <si>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</si>
  <si>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</si>
  <si>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</si>
  <si>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</si>
  <si>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</si>
  <si>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</si>
  <si>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</si>
  <si>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</si>
  <si>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</si>
  <si>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</si>
  <si>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</si>
  <si>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</si>
  <si>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</si>
  <si>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</si>
  <si>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</si>
  <si>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</si>
  <si>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</si>
  <si>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</si>
  <si>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</si>
  <si>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</si>
  <si>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</si>
  <si>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</si>
  <si>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</si>
  <si>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</si>
  <si>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</si>
  <si>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</si>
  <si>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</si>
  <si>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</si>
  <si>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</si>
  <si>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</si>
  <si>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</si>
  <si>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</si>
  <si>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</si>
  <si>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</si>
  <si>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</si>
  <si>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</si>
  <si>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</si>
  <si>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</si>
  <si>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</si>
  <si>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</si>
  <si>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</si>
  <si>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</si>
  <si>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</si>
  <si>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</si>
  <si>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</si>
  <si>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</si>
  <si>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</si>
  <si>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</si>
  <si>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</si>
  <si>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</si>
  <si>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</si>
  <si>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</si>
  <si>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</si>
  <si>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</si>
  <si>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</si>
  <si>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</si>
  <si>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</si>
  <si>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</si>
  <si>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</si>
  <si>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</si>
  <si>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</si>
  <si>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</si>
  <si>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</si>
  <si>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</si>
  <si>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</si>
  <si>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</si>
  <si>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</si>
  <si>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</si>
  <si>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</si>
  <si>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</si>
  <si>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</si>
  <si>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</si>
  <si>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</si>
  <si>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</si>
  <si>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</si>
  <si>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</si>
  <si>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</si>
  <si>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</si>
  <si>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</si>
  <si>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</si>
  <si>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</si>
  <si>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</si>
  <si>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</si>
  <si>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</si>
  <si>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</si>
  <si>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</si>
  <si>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</si>
  <si>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</si>
  <si>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</si>
  <si>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</si>
  <si>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</si>
  <si>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</si>
  <si>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</si>
  <si>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</si>
  <si>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</si>
  <si>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</si>
  <si>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</si>
  <si>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</si>
  <si>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</si>
  <si>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</si>
  <si>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</si>
  <si>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</si>
  <si>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</si>
  <si>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</si>
  <si>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</si>
  <si>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</si>
  <si>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</si>
  <si>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</si>
  <si>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</si>
  <si>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</si>
  <si>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</si>
  <si>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</si>
  <si>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</si>
  <si>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</si>
  <si>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</si>
  <si>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</si>
  <si>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</si>
  <si>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</si>
  <si>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</si>
  <si>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</si>
  <si>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</si>
  <si>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</si>
  <si>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</si>
  <si>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</si>
  <si>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</si>
  <si>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</si>
  <si>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</si>
  <si>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</si>
  <si>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</si>
  <si>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</si>
  <si>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</si>
  <si>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</si>
  <si>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</si>
  <si>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</si>
  <si>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</si>
  <si>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</si>
  <si>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</si>
  <si>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</si>
  <si>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</si>
  <si>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</si>
  <si>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</si>
  <si>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</si>
  <si>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</si>
  <si>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</si>
  <si>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</si>
  <si>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</si>
  <si>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</si>
  <si>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</si>
  <si>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</si>
  <si>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</si>
  <si>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</si>
  <si>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</si>
  <si>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</si>
  <si>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</si>
  <si>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</si>
  <si>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</si>
  <si>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</si>
  <si>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</si>
  <si>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</si>
  <si>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</si>
  <si>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</si>
  <si>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</si>
  <si>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</si>
  <si>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</si>
  <si>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</si>
  <si>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</si>
  <si>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</si>
  <si>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</si>
  <si>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</si>
  <si>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</si>
  <si>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</si>
  <si>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</si>
  <si>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</si>
  <si>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</si>
  <si>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</si>
  <si>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</si>
  <si>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</si>
  <si>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</si>
  <si>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</si>
  <si>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</si>
  <si>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</si>
  <si>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</si>
  <si>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</si>
  <si>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</si>
  <si>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</si>
  <si>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</si>
  <si>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</si>
  <si>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</si>
  <si>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</si>
  <si>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</si>
  <si>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</si>
  <si>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</si>
  <si>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</si>
  <si>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</si>
  <si>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</si>
  <si>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</si>
  <si>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</si>
  <si>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</si>
  <si>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</si>
  <si>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</si>
  <si>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</si>
  <si>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</si>
  <si>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</si>
  <si>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</si>
  <si>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</si>
  <si>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</si>
  <si>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</si>
  <si>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</si>
  <si>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</si>
  <si>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</si>
  <si>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</si>
  <si>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</si>
  <si>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</si>
  <si>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</si>
  <si>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</si>
  <si>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</si>
  <si>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</si>
  <si>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</si>
  <si>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</si>
  <si>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</si>
  <si>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</si>
  <si>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</si>
  <si>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</si>
  <si>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</si>
  <si>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</si>
  <si>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</si>
  <si>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</si>
  <si>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</si>
  <si>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</si>
  <si>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</si>
  <si>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</si>
  <si>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</si>
  <si>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</si>
  <si>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</si>
  <si>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</si>
  <si>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</si>
  <si>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</si>
  <si>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</si>
  <si>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</si>
  <si>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</si>
  <si>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</si>
  <si>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</si>
  <si>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</si>
  <si>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</si>
  <si>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</si>
  <si>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</si>
  <si>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</si>
  <si>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</si>
  <si>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</si>
  <si>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</si>
  <si>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</si>
  <si>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</si>
  <si>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</si>
  <si>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</si>
  <si>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</si>
  <si>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</si>
  <si>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</si>
  <si>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</si>
  <si>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</si>
  <si>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</si>
  <si>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</si>
  <si>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</si>
  <si>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</si>
  <si>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</si>
  <si>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</si>
  <si>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</si>
  <si>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</si>
  <si>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</si>
  <si>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</si>
  <si>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</si>
  <si>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</si>
  <si>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</si>
  <si>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</si>
  <si>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</si>
  <si>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</si>
  <si>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</si>
  <si>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</si>
  <si>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</si>
  <si>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</si>
  <si>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</si>
  <si>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</si>
  <si>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</si>
  <si>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</si>
  <si>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</si>
  <si>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</si>
  <si>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</si>
  <si>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</si>
  <si>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</si>
  <si>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</si>
  <si>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</si>
  <si>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</si>
  <si>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</si>
  <si>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</si>
  <si>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</si>
  <si>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</si>
  <si>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</si>
  <si>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</si>
  <si>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</si>
  <si>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</si>
  <si>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</si>
  <si>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</si>
  <si>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</si>
  <si>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</si>
  <si>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</si>
  <si>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</si>
  <si>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</si>
  <si>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</si>
  <si>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</si>
  <si>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</si>
  <si>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</si>
  <si>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</si>
  <si>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</si>
  <si>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</si>
  <si>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</si>
  <si>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</si>
  <si>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</si>
  <si>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</si>
  <si>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</si>
  <si>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</si>
  <si>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</si>
  <si>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</si>
  <si>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</si>
  <si>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</si>
  <si>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</si>
  <si>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</si>
  <si>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</si>
  <si>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</si>
  <si>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</si>
  <si>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</si>
  <si>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</si>
  <si>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</si>
  <si>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</si>
  <si>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</si>
  <si>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</si>
  <si>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</si>
  <si>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</si>
  <si>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</si>
  <si>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</si>
  <si>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</si>
  <si>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</si>
  <si>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</si>
  <si>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</si>
  <si>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</si>
  <si>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</si>
  <si>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</si>
  <si>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</si>
  <si>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</si>
  <si>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</si>
  <si>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</si>
  <si>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</si>
  <si>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</si>
  <si>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</si>
  <si>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</si>
  <si>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</si>
  <si>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</si>
  <si>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</si>
  <si>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</si>
  <si>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</si>
  <si>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</si>
  <si>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</si>
  <si>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</si>
  <si>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</si>
  <si>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</si>
  <si>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</si>
  <si>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</si>
  <si>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</si>
  <si>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</si>
  <si>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</si>
  <si>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</si>
  <si>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</si>
  <si>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</si>
  <si>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</si>
  <si>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</si>
  <si>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</si>
  <si>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</si>
  <si>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</si>
  <si>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</si>
  <si>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</si>
  <si>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</si>
  <si>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</si>
  <si>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</si>
  <si>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</si>
  <si>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</si>
  <si>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</si>
  <si>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</si>
  <si>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</si>
  <si>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</si>
  <si>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</si>
  <si>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</si>
  <si>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</si>
  <si>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</si>
  <si>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</si>
  <si>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</si>
  <si>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</si>
  <si>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</si>
  <si>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</si>
  <si>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</si>
  <si>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</si>
  <si>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</si>
  <si>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</si>
  <si>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</si>
  <si>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</si>
  <si>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</si>
  <si>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</si>
  <si>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</si>
  <si>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</si>
  <si>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</si>
  <si>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</si>
  <si>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</si>
  <si>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</si>
  <si>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</si>
  <si>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</si>
  <si>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</si>
  <si>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</si>
  <si>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</si>
  <si>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</si>
  <si>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</si>
  <si>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</si>
  <si>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</si>
  <si>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</si>
  <si>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</si>
  <si>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</si>
  <si>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</si>
  <si>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</si>
  <si>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</si>
  <si>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</si>
  <si>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</si>
  <si>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</si>
  <si>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</si>
  <si>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</si>
  <si>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</si>
  <si>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</si>
  <si>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</si>
  <si>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</si>
  <si>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</si>
  <si>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</si>
  <si>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</si>
  <si>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</si>
  <si>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</si>
  <si>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</si>
  <si>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</si>
  <si>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</si>
  <si>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</si>
  <si>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</si>
  <si>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</si>
  <si>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</si>
  <si>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</si>
  <si>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</si>
  <si>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</si>
  <si>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</si>
  <si>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</si>
  <si>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</si>
  <si>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</si>
  <si>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</si>
  <si>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</si>
  <si>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</si>
  <si>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</si>
  <si>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</si>
  <si>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</si>
  <si>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</si>
  <si>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</si>
  <si>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</si>
  <si>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</si>
  <si>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</si>
  <si>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</si>
  <si>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</si>
  <si>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</si>
  <si>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</si>
  <si>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</si>
  <si>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</si>
  <si>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</si>
  <si>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</si>
  <si>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</si>
  <si>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</si>
  <si>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</si>
  <si>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</si>
  <si>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</si>
  <si>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</si>
  <si>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</si>
  <si>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</si>
  <si>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</si>
  <si>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</si>
  <si>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</si>
  <si>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</si>
  <si>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</si>
  <si>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</si>
  <si>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</si>
  <si>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</si>
  <si>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</si>
  <si>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</si>
  <si>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</si>
  <si>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</si>
  <si>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</si>
  <si>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</si>
  <si>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</si>
  <si>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</si>
  <si>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</si>
  <si>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</si>
  <si>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</si>
  <si>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</si>
  <si>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</si>
  <si>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</si>
  <si>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</si>
  <si>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</si>
  <si>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</si>
  <si>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</si>
  <si>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</si>
  <si>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</si>
  <si>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</si>
  <si>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</si>
  <si>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</si>
  <si>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</si>
  <si>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</si>
  <si>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</si>
  <si>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</si>
  <si>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</si>
  <si>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</si>
  <si>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</si>
  <si>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</si>
  <si>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</si>
  <si>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</si>
  <si>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</si>
  <si>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</si>
  <si>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</si>
  <si>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</si>
  <si>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</si>
  <si>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</si>
  <si>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</si>
  <si>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</si>
  <si>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</si>
  <si>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</si>
  <si>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</si>
  <si>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</si>
  <si>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</si>
  <si>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</si>
  <si>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</si>
  <si>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</si>
  <si>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</si>
  <si>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</si>
  <si>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</si>
  <si>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</si>
  <si>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</si>
  <si>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</si>
  <si>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</si>
  <si>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</si>
  <si>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</si>
  <si>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</si>
  <si>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</si>
  <si>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</si>
  <si>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</si>
  <si>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</si>
  <si>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</si>
  <si>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</si>
  <si>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</si>
  <si>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</si>
  <si>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</si>
  <si>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</si>
  <si>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</si>
  <si>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</si>
  <si>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</si>
  <si>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</si>
  <si>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</si>
  <si>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</si>
  <si>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</si>
  <si>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</si>
  <si>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</si>
  <si>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</si>
  <si>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</si>
  <si>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</si>
  <si>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</si>
  <si>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</si>
  <si>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</si>
  <si>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</si>
  <si>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</si>
  <si>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</si>
  <si>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</si>
  <si>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</si>
  <si>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</si>
  <si>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</si>
  <si>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</si>
  <si>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</si>
  <si>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</si>
  <si>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</si>
  <si>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</si>
  <si>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</si>
  <si>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</si>
  <si>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</si>
  <si>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</si>
  <si>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</si>
  <si>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</si>
  <si>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</si>
  <si>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</si>
  <si>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</si>
  <si>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</si>
  <si>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</si>
  <si>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</si>
  <si>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</si>
  <si>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</si>
  <si>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</si>
  <si>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</si>
  <si>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</si>
  <si>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</si>
  <si>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</si>
  <si>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</si>
  <si>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</si>
  <si>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</si>
  <si>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</si>
  <si>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</si>
  <si>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</si>
  <si>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</si>
  <si>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</si>
  <si>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</si>
  <si>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</si>
  <si>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</si>
  <si>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</si>
  <si>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</si>
  <si>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</si>
  <si>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</si>
  <si>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</si>
  <si>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</si>
  <si>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</si>
  <si>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</si>
  <si>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</si>
  <si>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</si>
  <si>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</si>
  <si>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</si>
  <si>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</si>
  <si>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</si>
  <si>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</si>
  <si>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</si>
  <si>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</si>
  <si>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</si>
  <si>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</si>
  <si>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</si>
  <si>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</si>
  <si>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</si>
  <si>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</si>
  <si>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</si>
  <si>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</si>
  <si>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</si>
  <si>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</si>
  <si>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</si>
  <si>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</si>
  <si>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</si>
  <si>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</si>
  <si>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</si>
  <si>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</si>
  <si>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</si>
  <si>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</si>
  <si>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</si>
  <si>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</si>
  <si>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</si>
  <si>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</si>
  <si>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</si>
  <si>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</si>
  <si>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</si>
  <si>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</si>
  <si>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</si>
  <si>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</si>
  <si>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</si>
  <si>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</si>
  <si>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</si>
  <si>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</si>
  <si>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</si>
  <si>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</si>
  <si>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</si>
  <si>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</si>
  <si>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</si>
  <si>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</si>
  <si>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</si>
  <si>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</si>
  <si>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</si>
  <si>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</si>
  <si>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</si>
  <si>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</si>
  <si>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</si>
  <si>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</si>
  <si>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</si>
  <si>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</si>
  <si>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</si>
  <si>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</si>
  <si>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</si>
  <si>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</si>
  <si>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</si>
  <si>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</si>
  <si>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</si>
  <si>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</si>
  <si>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</si>
  <si>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</si>
  <si>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</si>
  <si>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</si>
  <si>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</si>
  <si>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</si>
  <si>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</si>
  <si>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</si>
  <si>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</si>
  <si>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</si>
  <si>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</si>
  <si>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</si>
  <si>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</si>
  <si>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</si>
  <si>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</si>
  <si>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</si>
  <si>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</si>
  <si>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</si>
  <si>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</si>
  <si>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</si>
  <si>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</si>
  <si>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</si>
  <si>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</si>
  <si>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</si>
  <si>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</si>
  <si>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</si>
  <si>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</si>
  <si>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</si>
  <si>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</si>
  <si>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</si>
  <si>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</si>
  <si>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</si>
  <si>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</si>
  <si>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</si>
  <si>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</si>
  <si>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</si>
  <si>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</si>
  <si>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</si>
  <si>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</si>
  <si>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</si>
  <si>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</si>
  <si>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</si>
  <si>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</si>
  <si>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</si>
  <si>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</si>
  <si>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</si>
  <si>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</si>
  <si>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</si>
  <si>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</si>
  <si>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</si>
  <si>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</si>
  <si>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</si>
  <si>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</si>
  <si>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</si>
  <si>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</si>
  <si>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</si>
  <si>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</si>
  <si>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</si>
  <si>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</si>
  <si>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</si>
  <si>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</si>
  <si>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</si>
  <si>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</si>
  <si>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</si>
  <si>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</si>
  <si>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</si>
  <si>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</si>
  <si>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</si>
  <si>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</si>
  <si>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</si>
  <si>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</si>
  <si>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</si>
  <si>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</si>
  <si>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</si>
  <si>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</si>
  <si>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</si>
  <si>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</si>
  <si>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</si>
  <si>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</si>
  <si>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</si>
  <si>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</si>
  <si>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</si>
  <si>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</si>
  <si>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</si>
  <si>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</si>
  <si>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</si>
  <si>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</si>
  <si>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</si>
  <si>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</si>
  <si>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</si>
  <si>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</si>
  <si>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</si>
  <si>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</si>
  <si>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</si>
  <si>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</si>
  <si>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</si>
  <si>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</si>
  <si>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</si>
  <si>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</si>
  <si>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</si>
  <si>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</si>
  <si>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</si>
  <si>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</si>
  <si>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</si>
  <si>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</si>
  <si>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</si>
  <si>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</si>
  <si>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</si>
  <si>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</si>
  <si>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</si>
  <si>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</si>
  <si>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</si>
  <si>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</si>
  <si>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</si>
  <si>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</si>
  <si>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</si>
  <si>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</si>
  <si>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</si>
  <si>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</si>
  <si>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</si>
  <si>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</si>
  <si>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</si>
  <si>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</si>
  <si>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</si>
  <si>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</si>
  <si>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</si>
  <si>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</si>
  <si>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</si>
  <si>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</si>
  <si>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</si>
  <si>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</si>
  <si>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</si>
  <si>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</si>
  <si>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</si>
  <si>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</si>
  <si>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</si>
  <si>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</si>
  <si>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</si>
  <si>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</si>
  <si>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</si>
  <si>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</si>
  <si>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</si>
  <si>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</si>
  <si>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</si>
  <si>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</si>
  <si>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</si>
  <si>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</si>
  <si>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</si>
  <si>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</si>
  <si>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</si>
  <si>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</si>
  <si>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</si>
  <si>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</si>
  <si>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</si>
  <si>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</si>
  <si>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</si>
  <si>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</si>
  <si>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</si>
  <si>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</si>
  <si>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</si>
  <si>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</si>
  <si>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</si>
  <si>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</si>
  <si>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</si>
  <si>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</si>
  <si>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</si>
  <si>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</si>
  <si>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</si>
  <si>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</si>
  <si>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</si>
  <si>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</si>
  <si>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</si>
  <si>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</si>
  <si>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</si>
  <si>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</si>
  <si>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</si>
  <si>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</si>
  <si>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</si>
  <si>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</si>
  <si>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</si>
  <si>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</si>
  <si>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</si>
  <si>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</si>
  <si>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</si>
  <si>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</si>
  <si>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</si>
  <si>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</si>
  <si>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</si>
  <si>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</si>
  <si>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</si>
  <si>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</si>
  <si>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</si>
  <si>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</si>
  <si>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</si>
  <si>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</si>
  <si>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</si>
  <si>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</si>
  <si>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</si>
  <si>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</si>
  <si>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</si>
  <si>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</si>
  <si>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</si>
  <si>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</si>
  <si>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</si>
  <si>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</si>
  <si>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</si>
  <si>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</si>
  <si>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</si>
  <si>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</si>
  <si>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</si>
  <si>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</si>
  <si>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</si>
  <si>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</si>
  <si>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</si>
  <si>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</si>
  <si>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</si>
  <si>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</si>
  <si>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</si>
  <si>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</si>
  <si>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</si>
  <si>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</si>
  <si>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</si>
  <si>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</si>
  <si>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</si>
  <si>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</si>
  <si>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</si>
  <si>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</si>
  <si>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</si>
  <si>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</si>
  <si>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</si>
  <si>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</si>
  <si>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</si>
  <si>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</si>
  <si>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</si>
  <si>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</si>
  <si>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</si>
  <si>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</si>
  <si>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</si>
  <si>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</si>
  <si>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</si>
  <si>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</si>
  <si>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</si>
  <si>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</si>
  <si>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</si>
  <si>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</si>
  <si>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</si>
  <si>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</si>
  <si>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</si>
  <si>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</si>
  <si>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</si>
  <si>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</si>
  <si>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</si>
  <si>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</si>
  <si>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</si>
  <si>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</si>
  <si>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</si>
  <si>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</si>
  <si>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</si>
  <si>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</si>
  <si>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</si>
  <si>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</si>
  <si>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</si>
  <si>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</si>
  <si>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</si>
  <si>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</si>
  <si>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</si>
  <si>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</si>
  <si>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</si>
  <si>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</si>
  <si>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</si>
  <si>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</si>
  <si>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</si>
  <si>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</si>
  <si>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</si>
  <si>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</si>
  <si>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</si>
  <si>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</si>
  <si>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</si>
  <si>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</si>
  <si>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</si>
  <si>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</si>
  <si>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</si>
  <si>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</si>
  <si>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</si>
  <si>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</si>
  <si>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</si>
  <si>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</si>
  <si>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</si>
  <si>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</si>
  <si>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</si>
  <si>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</si>
  <si>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</si>
  <si>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</si>
  <si>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</si>
  <si>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</si>
  <si>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</si>
  <si>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</si>
  <si>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</si>
  <si>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</si>
  <si>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</si>
  <si>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</si>
  <si>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</si>
  <si>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</si>
  <si>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</si>
  <si>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</si>
  <si>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</si>
  <si>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</si>
  <si>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</si>
  <si>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</si>
  <si>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</si>
  <si>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</si>
  <si>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</si>
  <si>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</si>
  <si>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</si>
  <si>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</si>
  <si>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</si>
  <si>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</si>
  <si>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</si>
  <si>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</si>
  <si>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</si>
  <si>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</si>
  <si>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</si>
  <si>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</si>
  <si>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</si>
  <si>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</si>
  <si>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</si>
  <si>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</si>
  <si>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</si>
  <si>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</si>
  <si>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</si>
  <si>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</si>
  <si>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</si>
  <si>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</si>
  <si>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</si>
  <si>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</si>
  <si>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</si>
  <si>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</si>
  <si>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</si>
  <si>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</si>
  <si>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</si>
  <si>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</si>
  <si>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</si>
  <si>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</si>
  <si>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</si>
  <si>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</si>
  <si>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</si>
  <si>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</si>
  <si>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</si>
  <si>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</si>
  <si>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</si>
  <si>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</si>
  <si>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</si>
  <si>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</si>
  <si>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</si>
  <si>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</si>
  <si>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</si>
  <si>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</si>
  <si>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</si>
  <si>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</si>
  <si>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</si>
  <si>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</si>
  <si>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</si>
  <si>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</si>
  <si>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</si>
  <si>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</si>
  <si>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</si>
  <si>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</si>
  <si>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</si>
  <si>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</si>
  <si>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</si>
  <si>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</si>
  <si>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</si>
  <si>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</si>
  <si>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</si>
  <si>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</si>
  <si>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</si>
  <si>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</si>
  <si>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</si>
  <si>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</si>
  <si>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</si>
  <si>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</si>
  <si>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</si>
  <si>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</si>
  <si>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</si>
  <si>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</si>
  <si>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</si>
  <si>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</si>
  <si>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</si>
  <si>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</si>
  <si>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</si>
  <si>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</si>
  <si>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</si>
  <si>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</si>
  <si>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</si>
  <si>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</si>
  <si>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</si>
  <si>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</si>
  <si>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</si>
  <si>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</si>
  <si>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</si>
  <si>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</si>
  <si>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</si>
  <si>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</si>
  <si>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</si>
  <si>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</si>
  <si>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</si>
  <si>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</si>
  <si>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</si>
  <si>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</si>
  <si>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</si>
  <si>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</si>
  <si>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</si>
  <si>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</si>
  <si>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</si>
  <si>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</si>
  <si>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</si>
  <si>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</si>
  <si>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</si>
  <si>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</si>
  <si>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</si>
  <si>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</si>
  <si>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</si>
  <si>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</si>
  <si>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</si>
  <si>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</si>
  <si>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</si>
  <si>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</si>
  <si>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</si>
  <si>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</si>
  <si>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</si>
  <si>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</si>
  <si>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</si>
  <si>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</si>
  <si>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</si>
  <si>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</si>
  <si>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</si>
  <si>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</si>
  <si>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</si>
  <si>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</si>
  <si>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</si>
  <si>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</si>
  <si>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</si>
  <si>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</si>
  <si>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</si>
  <si>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</si>
  <si>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</si>
  <si>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</si>
  <si>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</si>
  <si>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</si>
  <si>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</si>
  <si>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</si>
  <si>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</si>
  <si>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</si>
  <si>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</si>
  <si>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</si>
  <si>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</si>
  <si>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</si>
  <si>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</si>
  <si>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</si>
  <si>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</si>
  <si>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</si>
  <si>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</si>
  <si>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</si>
  <si>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</si>
  <si>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</si>
  <si>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</si>
  <si>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</si>
  <si>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</si>
  <si>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</si>
  <si>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</si>
  <si>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</si>
  <si>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</si>
  <si>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</si>
  <si>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</si>
  <si>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</si>
  <si>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</si>
  <si>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</si>
  <si>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</si>
  <si>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</si>
  <si>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</si>
  <si>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</si>
  <si>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</si>
  <si>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</si>
  <si>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</si>
  <si>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</si>
  <si>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</si>
  <si>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</si>
  <si>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</si>
  <si>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</si>
  <si>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</si>
  <si>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</si>
  <si>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</si>
  <si>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</si>
  <si>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</si>
  <si>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</si>
  <si>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</si>
  <si>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</si>
  <si>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</si>
  <si>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</si>
  <si>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</si>
  <si>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</si>
  <si>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</si>
  <si>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</si>
  <si>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</si>
  <si>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</si>
  <si>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</si>
  <si>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</si>
  <si>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</si>
  <si>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</si>
  <si>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</si>
  <si>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</si>
  <si>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</si>
  <si>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</si>
  <si>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</si>
  <si>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</si>
  <si>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</si>
  <si>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</si>
  <si>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</si>
  <si>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</si>
  <si>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</si>
  <si>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</si>
  <si>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</si>
  <si>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</si>
  <si>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</si>
  <si>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</si>
  <si>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</si>
  <si>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</si>
  <si>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</si>
  <si>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</si>
  <si>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</si>
  <si>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</si>
  <si>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</si>
  <si>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</si>
  <si>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</si>
  <si>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</si>
  <si>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</si>
  <si>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</si>
  <si>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</si>
  <si>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</si>
  <si>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</si>
  <si>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</si>
  <si>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</si>
  <si>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</si>
  <si>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</si>
  <si>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</si>
  <si>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</si>
  <si>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</si>
  <si>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</si>
  <si>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</si>
  <si>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</si>
  <si>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</si>
  <si>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</si>
  <si>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</si>
  <si>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</si>
  <si>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</si>
  <si>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</si>
  <si>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</si>
  <si>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</si>
  <si>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</si>
  <si>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</si>
  <si>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</si>
  <si>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</si>
  <si>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</si>
  <si>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</si>
  <si>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</si>
  <si>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</si>
  <si>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</si>
  <si>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</si>
  <si>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</si>
  <si>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</si>
  <si>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</si>
  <si>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</si>
  <si>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</si>
  <si>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</si>
  <si>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</si>
  <si>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</si>
  <si>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</si>
  <si>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</si>
  <si>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</si>
  <si>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</si>
  <si>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</si>
  <si>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</si>
  <si>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</si>
  <si>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</si>
  <si>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</si>
  <si>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</si>
  <si>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</si>
  <si>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</si>
  <si>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</si>
  <si>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</si>
  <si>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</si>
  <si>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</si>
  <si>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</si>
  <si>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</si>
  <si>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</si>
  <si>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</si>
  <si>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</si>
  <si>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</si>
  <si>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</si>
  <si>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</si>
  <si>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</si>
  <si>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</si>
  <si>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</si>
  <si>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</si>
  <si>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</si>
  <si>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</si>
  <si>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</si>
  <si>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</si>
  <si>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</si>
  <si>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</si>
  <si>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</si>
  <si>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</si>
  <si>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</si>
  <si>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</si>
  <si>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</si>
  <si>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</si>
  <si>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</si>
  <si>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</si>
  <si>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</si>
  <si>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</si>
  <si>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</si>
  <si>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</si>
  <si>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</si>
  <si>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</si>
  <si>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</si>
  <si>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</si>
  <si>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</si>
  <si>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</si>
  <si>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</si>
  <si>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</si>
  <si>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</si>
  <si>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</si>
  <si>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</si>
  <si>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</si>
  <si>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</si>
  <si>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</si>
  <si>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</si>
  <si>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</si>
  <si>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</si>
  <si>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</si>
  <si>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</si>
  <si>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</si>
  <si>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</si>
  <si>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</si>
  <si>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</si>
  <si>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</si>
  <si>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</si>
  <si>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</si>
  <si>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</si>
  <si>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</si>
  <si>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</si>
  <si>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</si>
  <si>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</si>
  <si>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</si>
  <si>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</si>
  <si>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</si>
  <si>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</si>
  <si>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</si>
  <si>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</si>
  <si>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</si>
  <si>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</si>
  <si>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</si>
  <si>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</si>
  <si>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</si>
  <si>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</si>
  <si>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</si>
  <si>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</si>
  <si>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</si>
  <si>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</si>
  <si>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</si>
  <si>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</si>
  <si>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</si>
  <si>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</si>
  <si>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</si>
  <si>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</si>
  <si>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</si>
  <si>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</si>
  <si>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</si>
  <si>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</si>
  <si>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</si>
  <si>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</si>
  <si>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</si>
  <si>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</si>
  <si>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</si>
  <si>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</si>
  <si>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</si>
  <si>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</si>
  <si>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</si>
  <si>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</si>
  <si>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</si>
  <si>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</si>
  <si>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</si>
  <si>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</si>
  <si>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</si>
  <si>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</si>
  <si>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</si>
  <si>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</si>
  <si>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</si>
  <si>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</si>
  <si>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</si>
  <si>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</si>
  <si>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</si>
  <si>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</si>
  <si>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</si>
  <si>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</si>
  <si>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</si>
  <si>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</si>
  <si>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</si>
  <si>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</si>
  <si>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</si>
  <si>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</si>
  <si>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</si>
  <si>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</si>
  <si>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</si>
  <si>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</si>
  <si>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</si>
  <si>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</si>
  <si>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</si>
  <si>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</si>
  <si>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</si>
  <si>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</si>
  <si>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</si>
  <si>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</si>
  <si>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</si>
  <si>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</si>
  <si>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</si>
  <si>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</si>
  <si>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</si>
  <si>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</si>
  <si>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</si>
  <si>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</si>
  <si>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</si>
  <si>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</si>
  <si>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</si>
  <si>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</si>
  <si>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</si>
  <si>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</si>
  <si>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</si>
  <si>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</si>
  <si>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</si>
  <si>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</si>
  <si>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</si>
  <si>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</si>
  <si>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</si>
  <si>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</si>
  <si>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</si>
  <si>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</si>
  <si>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</si>
  <si>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</si>
  <si>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</si>
  <si>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</si>
  <si>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</si>
  <si>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</si>
  <si>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</si>
  <si>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</si>
  <si>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</si>
  <si>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</si>
  <si>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</si>
  <si>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</si>
  <si>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</si>
  <si>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</si>
  <si>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</si>
  <si>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</si>
  <si>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</si>
  <si>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</si>
  <si>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</si>
  <si>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</si>
  <si>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</si>
  <si>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</si>
  <si>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</si>
  <si>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</si>
  <si>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</si>
  <si>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</si>
  <si>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</si>
  <si>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</si>
  <si>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</si>
  <si>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</si>
  <si>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</si>
  <si>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</si>
  <si>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</si>
  <si>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</si>
  <si>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</si>
  <si>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</si>
  <si>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</si>
  <si>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</si>
  <si>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</si>
  <si>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</si>
  <si>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</si>
  <si>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</si>
  <si>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</si>
  <si>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</si>
  <si>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</si>
  <si>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</si>
  <si>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</si>
  <si>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</si>
  <si>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</si>
  <si>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</si>
  <si>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</si>
  <si>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</si>
  <si>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</si>
  <si>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</si>
  <si>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</si>
  <si>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</si>
  <si>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</si>
  <si>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</si>
  <si>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</si>
  <si>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</si>
  <si>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</si>
  <si>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</si>
  <si>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</si>
  <si>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</si>
  <si>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</si>
  <si>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</si>
  <si>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</si>
  <si>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</si>
  <si>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</si>
  <si>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</si>
  <si>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</si>
  <si>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</si>
  <si>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</si>
  <si>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</si>
  <si>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</si>
  <si>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</si>
  <si>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</si>
  <si>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</si>
  <si>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</si>
  <si>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</si>
  <si>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</si>
  <si>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</si>
  <si>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</si>
  <si>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</si>
  <si>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</si>
  <si>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</si>
  <si>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</si>
  <si>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</si>
  <si>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</si>
  <si>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</si>
  <si>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</si>
  <si>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</si>
  <si>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</si>
  <si>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</si>
  <si>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</si>
  <si>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</si>
  <si>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</si>
  <si>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</si>
  <si>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</si>
  <si>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</si>
  <si>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</si>
  <si>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</si>
  <si>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</si>
  <si>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</si>
  <si>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</si>
  <si>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</si>
  <si>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</si>
  <si>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</si>
  <si>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</si>
  <si>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</si>
  <si>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</si>
  <si>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</si>
  <si>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</si>
  <si>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</si>
  <si>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</si>
  <si>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</si>
  <si>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</si>
  <si>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</si>
  <si>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</si>
  <si>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</si>
  <si>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</si>
  <si>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</si>
  <si>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</si>
  <si>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</si>
  <si>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</si>
  <si>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</si>
  <si>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</si>
  <si>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</si>
  <si>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</si>
  <si>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</si>
  <si>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</si>
  <si>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</si>
  <si>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</si>
  <si>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</si>
  <si>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</si>
  <si>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</si>
  <si>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</si>
  <si>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</si>
  <si>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</si>
  <si>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</si>
  <si>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</si>
  <si>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</si>
  <si>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</si>
  <si>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</si>
  <si>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</si>
  <si>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</si>
  <si>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</si>
  <si>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</si>
  <si>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</si>
  <si>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</si>
  <si>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</si>
  <si>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</si>
  <si>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</si>
  <si>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</si>
  <si>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</si>
  <si>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</si>
  <si>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</si>
  <si>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</si>
  <si>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</si>
  <si>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</si>
  <si>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</si>
  <si>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</si>
  <si>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</si>
  <si>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</si>
  <si>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</si>
  <si>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</si>
  <si>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</si>
  <si>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</si>
  <si>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</si>
  <si>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</si>
  <si>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</si>
  <si>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</si>
  <si>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</si>
  <si>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</si>
  <si>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</si>
  <si>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</si>
  <si>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</si>
  <si>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</si>
  <si>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</si>
  <si>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</si>
  <si>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</si>
  <si>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</si>
  <si>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</si>
  <si>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</si>
  <si>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</si>
  <si>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</si>
  <si>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</si>
  <si>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</si>
  <si>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</si>
  <si>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</si>
  <si>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</si>
  <si>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</si>
  <si>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</si>
  <si>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</si>
  <si>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</si>
  <si>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</si>
  <si>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</si>
  <si>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</si>
  <si>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</si>
  <si>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</si>
  <si>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</si>
  <si>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</si>
  <si>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</si>
  <si>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</si>
  <si>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</si>
  <si>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</si>
  <si>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</si>
  <si>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</si>
  <si>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</si>
  <si>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</si>
  <si>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</si>
  <si>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</si>
  <si>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</si>
  <si>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</si>
  <si>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</si>
  <si>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</si>
  <si>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</si>
  <si>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</si>
  <si>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</si>
  <si>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</si>
  <si>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</si>
  <si>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</si>
  <si>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</si>
  <si>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</si>
  <si>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</si>
  <si>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</si>
  <si>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</si>
  <si>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</si>
  <si>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</si>
  <si>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</si>
  <si>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</si>
  <si>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</si>
  <si>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</si>
  <si>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</si>
  <si>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</si>
  <si>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</si>
  <si>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</si>
  <si>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</si>
  <si>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</si>
  <si>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</si>
  <si>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</si>
  <si>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</si>
  <si>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</si>
  <si>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</si>
  <si>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</si>
  <si>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</si>
  <si>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</si>
  <si>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</si>
  <si>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</si>
  <si>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</si>
  <si>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</si>
  <si>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</si>
  <si>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</si>
  <si>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</si>
  <si>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</si>
  <si>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</si>
  <si>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</si>
  <si>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</si>
  <si>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</si>
  <si>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</si>
  <si>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</si>
  <si>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</si>
  <si>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</si>
  <si>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</si>
  <si>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</si>
  <si>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</si>
  <si>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</si>
  <si>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</si>
  <si>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</si>
  <si>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</si>
  <si>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</si>
  <si>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</si>
  <si>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</si>
  <si>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</si>
  <si>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</si>
  <si>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</si>
  <si>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</si>
  <si>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</si>
  <si>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</si>
  <si>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</si>
  <si>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</si>
  <si>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</si>
  <si>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</si>
  <si>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</si>
  <si>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</si>
  <si>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</si>
  <si>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</si>
  <si>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</si>
  <si>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</si>
  <si>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</si>
  <si>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</si>
  <si>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</si>
  <si>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</si>
  <si>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</si>
  <si>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</si>
  <si>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</si>
  <si>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</si>
  <si>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</si>
  <si>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</si>
  <si>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</si>
  <si>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</si>
  <si>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</si>
  <si>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</si>
  <si>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</si>
  <si>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</si>
  <si>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</si>
  <si>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</si>
  <si>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</si>
  <si>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</si>
  <si>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</si>
  <si>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</si>
  <si>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</si>
  <si>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</si>
  <si>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</si>
  <si>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</si>
  <si>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</si>
  <si>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</si>
  <si>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</si>
  <si>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</si>
  <si>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</si>
  <si>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</si>
  <si>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</si>
  <si>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</si>
  <si>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</si>
  <si>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</si>
  <si>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</si>
  <si>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</si>
  <si>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</si>
  <si>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</si>
  <si>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</si>
  <si>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</si>
  <si>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</si>
  <si>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</si>
  <si>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</si>
  <si>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</si>
  <si>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</si>
  <si>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</si>
  <si>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</si>
  <si>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</si>
  <si>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</si>
  <si>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</si>
  <si>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</si>
  <si>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</si>
  <si>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</si>
  <si>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</si>
  <si>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</si>
  <si>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</si>
  <si>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</si>
  <si>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</si>
  <si>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</si>
  <si>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</si>
  <si>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</si>
  <si>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</si>
  <si>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</si>
  <si>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</si>
  <si>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</si>
  <si>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</si>
  <si>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</si>
  <si>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</si>
  <si>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</si>
  <si>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</si>
  <si>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</si>
  <si>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</si>
  <si>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</si>
  <si>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</si>
  <si>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</si>
  <si>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</si>
  <si>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</si>
  <si>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</si>
  <si>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</si>
  <si>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</si>
  <si>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</si>
  <si>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</si>
  <si>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</si>
  <si>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</si>
  <si>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</si>
  <si>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</si>
  <si>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</si>
  <si>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</si>
  <si>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</si>
  <si>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</si>
  <si>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</si>
  <si>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</si>
  <si>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</si>
  <si>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</si>
  <si>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</si>
  <si>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</si>
  <si>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</si>
  <si>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</si>
  <si>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</si>
  <si>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</si>
  <si>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</si>
  <si>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</si>
  <si>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</si>
  <si>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</si>
  <si>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</si>
  <si>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</si>
  <si>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</si>
  <si>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</si>
  <si>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</si>
  <si>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</si>
  <si>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</si>
  <si>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</si>
  <si>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</si>
  <si>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</si>
  <si>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</si>
  <si>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</si>
  <si>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</si>
  <si>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</si>
  <si>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</si>
  <si>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</si>
  <si>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</si>
  <si>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</si>
  <si>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</si>
  <si>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</si>
  <si>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</si>
  <si>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</si>
  <si>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</si>
  <si>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</si>
  <si>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</si>
  <si>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</si>
  <si>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</si>
  <si>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</si>
  <si>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</si>
  <si>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</si>
  <si>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</si>
  <si>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</si>
  <si>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</si>
  <si>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</si>
  <si>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</si>
  <si>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</si>
  <si>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</si>
  <si>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</si>
  <si>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</si>
  <si>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</si>
  <si>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</si>
  <si>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</si>
  <si>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</si>
  <si>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</si>
  <si>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</si>
  <si>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</si>
  <si>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</si>
  <si>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</si>
  <si>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</si>
  <si>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</si>
  <si>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</si>
  <si>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</si>
  <si>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</si>
  <si>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</si>
  <si>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</si>
  <si>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</si>
  <si>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</si>
  <si>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</si>
  <si>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</si>
  <si>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</si>
  <si>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</si>
  <si>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</si>
  <si>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</si>
  <si>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</si>
  <si>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</si>
  <si>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</si>
  <si>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</si>
  <si>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</si>
  <si>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</si>
  <si>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</si>
  <si>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</si>
  <si>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</si>
  <si>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</si>
  <si>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</si>
  <si>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</si>
  <si>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</si>
  <si>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</si>
  <si>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</si>
  <si>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</si>
  <si>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</si>
  <si>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</si>
  <si>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</si>
  <si>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</si>
  <si>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</si>
  <si>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</si>
  <si>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</si>
  <si>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</si>
  <si>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</si>
  <si>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</si>
  <si>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</si>
  <si>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</si>
  <si>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</si>
  <si>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</si>
  <si>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</si>
  <si>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</si>
  <si>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</si>
  <si>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</si>
  <si>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</si>
  <si>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</si>
  <si>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</si>
  <si>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</si>
  <si>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</si>
  <si>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</si>
  <si>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</si>
  <si>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</si>
  <si>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</si>
  <si>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</si>
  <si>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</si>
  <si>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</si>
  <si>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</si>
  <si>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</si>
  <si>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</si>
  <si>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</si>
  <si>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</si>
  <si>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</si>
  <si>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</si>
  <si>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</si>
  <si>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</si>
  <si>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</si>
  <si>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</si>
  <si>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</si>
  <si>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</si>
  <si>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</si>
  <si>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</si>
  <si>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</si>
  <si>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</si>
  <si>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</si>
  <si>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</si>
  <si>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</si>
  <si>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</si>
  <si>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</si>
  <si>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</si>
  <si>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</si>
  <si>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</si>
  <si>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</si>
  <si>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</si>
  <si>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</si>
  <si>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</si>
  <si>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</si>
  <si>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</si>
  <si>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</si>
  <si>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</si>
  <si>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</si>
  <si>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</si>
  <si>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</si>
  <si>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</si>
  <si>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</si>
  <si>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</si>
  <si>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</si>
  <si>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</si>
  <si>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</si>
  <si>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</si>
  <si>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</si>
  <si>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</si>
  <si>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</si>
  <si>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</si>
  <si>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</si>
  <si>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</si>
  <si>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</si>
  <si>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</si>
  <si>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</si>
  <si>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</si>
  <si>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</si>
  <si>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</si>
  <si>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</si>
  <si>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</si>
  <si>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</si>
  <si>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</si>
  <si>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</si>
  <si>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</si>
  <si>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</si>
  <si>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</si>
  <si>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</si>
  <si>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</si>
  <si>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</si>
  <si>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</si>
  <si>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</si>
  <si>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</si>
  <si>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</si>
  <si>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</si>
  <si>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</si>
  <si>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</si>
  <si>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</si>
  <si>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</si>
  <si>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</si>
  <si>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</si>
  <si>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</si>
  <si>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</si>
  <si>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</si>
  <si>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</si>
  <si>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</si>
  <si>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</si>
  <si>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</si>
  <si>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</si>
  <si>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</si>
  <si>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</si>
  <si>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</si>
  <si>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</si>
  <si>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</si>
  <si>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</si>
  <si>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</si>
  <si>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</si>
  <si>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</si>
  <si>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</si>
  <si>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</si>
  <si>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</si>
  <si>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</si>
  <si>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</si>
  <si>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</si>
  <si>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</si>
  <si>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</si>
  <si>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</si>
  <si>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</si>
  <si>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</si>
  <si>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</si>
  <si>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</si>
  <si>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</si>
  <si>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</si>
  <si>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</si>
  <si>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</si>
  <si>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</si>
  <si>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</si>
  <si>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</si>
  <si>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</si>
  <si>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</si>
  <si>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</si>
  <si>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</si>
  <si>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</si>
  <si>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</si>
  <si>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</si>
  <si>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</si>
  <si>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</si>
  <si>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</si>
  <si>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</si>
  <si>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</si>
  <si>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</si>
  <si>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</si>
  <si>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</si>
  <si>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</si>
  <si>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</si>
  <si>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</si>
  <si>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</si>
  <si>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</si>
  <si>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</si>
  <si>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</si>
  <si>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</si>
  <si>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</si>
  <si>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</si>
  <si>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</si>
  <si>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</si>
  <si>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</si>
  <si>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</si>
  <si>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</si>
  <si>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</si>
  <si>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</si>
  <si>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</si>
  <si>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</si>
  <si>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</si>
  <si>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</si>
  <si>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</si>
  <si>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</si>
  <si>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</si>
  <si>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</si>
  <si>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</si>
  <si>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</si>
  <si>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</si>
  <si>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</si>
  <si>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</si>
  <si>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</si>
  <si>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</si>
  <si>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</si>
  <si>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</si>
  <si>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</si>
  <si>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</si>
  <si>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</si>
  <si>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</si>
  <si>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</si>
  <si>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</si>
  <si>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</si>
  <si>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</si>
  <si>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</si>
  <si>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</si>
  <si>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</si>
  <si>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</si>
  <si>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</si>
  <si>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</si>
  <si>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</si>
  <si>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</si>
  <si>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</si>
  <si>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</si>
  <si>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</si>
  <si>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</si>
  <si>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</si>
  <si>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</si>
  <si>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</si>
  <si>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</si>
  <si>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</si>
  <si>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</si>
  <si>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</si>
  <si>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</si>
  <si>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</si>
  <si>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</si>
  <si>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</si>
  <si>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</si>
  <si>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</si>
  <si>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</si>
  <si>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</si>
  <si>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</si>
  <si>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</si>
  <si>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</si>
  <si>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</si>
  <si>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</si>
  <si>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</si>
  <si>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</si>
  <si>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</si>
  <si>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</si>
  <si>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</si>
  <si>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</si>
  <si>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</si>
  <si>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</si>
  <si>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</si>
  <si>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</si>
  <si>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</si>
  <si>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</si>
  <si>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</si>
  <si>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</si>
  <si>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</si>
  <si>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</si>
  <si>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</si>
  <si>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</si>
  <si>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</si>
  <si>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</si>
  <si>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</si>
  <si>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</si>
  <si>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</si>
  <si>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</si>
  <si>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</si>
  <si>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</si>
  <si>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</si>
  <si>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</si>
  <si>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</si>
  <si>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</si>
  <si>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</si>
  <si>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</si>
  <si>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</si>
  <si>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</si>
  <si>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</si>
  <si>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</si>
  <si>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</si>
  <si>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</si>
  <si>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</si>
  <si>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</si>
  <si>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</si>
  <si>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</si>
  <si>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</si>
  <si>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</si>
  <si>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</si>
  <si>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</si>
  <si>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</si>
  <si>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</si>
  <si>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</si>
  <si>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</si>
  <si>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</si>
  <si>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</si>
  <si>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</si>
  <si>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</si>
  <si>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</si>
  <si>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</si>
  <si>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</si>
  <si>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</si>
  <si>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</si>
  <si>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</si>
  <si>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</si>
  <si>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</si>
  <si>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</si>
  <si>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</si>
  <si>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</si>
  <si>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</si>
  <si>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</si>
  <si>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</si>
  <si>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</si>
  <si>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</si>
  <si>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</si>
  <si>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</si>
  <si>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</si>
  <si>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</si>
  <si>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</si>
  <si>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</si>
  <si>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</si>
  <si>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</si>
  <si>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</si>
  <si>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</si>
  <si>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</si>
  <si>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</si>
  <si>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</si>
  <si>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</si>
  <si>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</si>
  <si>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</si>
  <si>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</si>
  <si>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</si>
  <si>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</si>
  <si>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</si>
  <si>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</si>
  <si>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</si>
  <si>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</si>
  <si>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</si>
  <si>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</si>
  <si>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</si>
  <si>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</si>
  <si>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</si>
  <si>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</si>
  <si>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</si>
  <si>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</si>
  <si>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</si>
  <si>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</si>
  <si>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</si>
  <si>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</si>
  <si>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</si>
  <si>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</si>
  <si>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</si>
  <si>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</si>
  <si>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</si>
  <si>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</si>
  <si>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</si>
  <si>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</si>
  <si>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</si>
  <si>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</si>
  <si>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</si>
  <si>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</si>
  <si>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</si>
  <si>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</si>
  <si>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</si>
  <si>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</si>
  <si>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</si>
  <si>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</si>
  <si>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</si>
  <si>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</si>
  <si>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</si>
  <si>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</si>
  <si>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</si>
  <si>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</si>
  <si>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</si>
  <si>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</si>
  <si>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</si>
  <si>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</si>
  <si>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</si>
  <si>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</si>
  <si>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</si>
  <si>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</si>
  <si>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</si>
  <si>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</si>
  <si>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</si>
  <si>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</si>
  <si>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</si>
  <si>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</si>
  <si>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</si>
  <si>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</si>
  <si>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</si>
  <si>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</si>
  <si>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</si>
  <si>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</si>
  <si>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</si>
  <si>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</si>
  <si>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</si>
  <si>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</si>
  <si>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</si>
  <si>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</si>
  <si>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</si>
  <si>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</si>
  <si>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</si>
  <si>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</si>
  <si>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</si>
  <si>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</si>
  <si>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</si>
  <si>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</si>
  <si>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</si>
  <si>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</si>
  <si>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</si>
  <si>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</si>
  <si>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</si>
  <si>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</si>
  <si>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</si>
  <si>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</si>
  <si>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</si>
  <si>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</si>
  <si>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</si>
  <si>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</si>
  <si>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</si>
  <si>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</si>
  <si>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</si>
  <si>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</si>
  <si>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</si>
  <si>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</si>
  <si>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</si>
  <si>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</si>
  <si>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</si>
  <si>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</si>
  <si>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</si>
  <si>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</si>
  <si>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</si>
  <si>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</si>
  <si>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</si>
  <si>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</si>
  <si>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</si>
  <si>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</si>
  <si>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</si>
  <si>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</si>
  <si>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</si>
  <si>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</si>
  <si>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</si>
  <si>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</si>
  <si>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</si>
  <si>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</si>
  <si>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</si>
  <si>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</si>
  <si>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</si>
  <si>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</si>
  <si>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</si>
  <si>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</si>
  <si>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</si>
  <si>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</si>
  <si>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</si>
  <si>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</si>
  <si>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</si>
  <si>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</si>
  <si>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</si>
  <si>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</si>
  <si>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</si>
  <si>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</si>
  <si>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</si>
  <si>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</si>
  <si>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</si>
  <si>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</si>
  <si>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</si>
  <si>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</si>
  <si>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</si>
  <si>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</si>
  <si>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</si>
  <si>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</si>
  <si>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</si>
  <si>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</si>
  <si>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</si>
  <si>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</si>
  <si>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</si>
  <si>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</si>
  <si>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</si>
  <si>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</si>
  <si>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</si>
  <si>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</si>
  <si>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</si>
  <si>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</si>
  <si>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</si>
  <si>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</si>
  <si>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</si>
  <si>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</si>
  <si>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</si>
  <si>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</si>
  <si>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</si>
  <si>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</si>
  <si>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</si>
  <si>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</si>
  <si>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</si>
  <si>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</si>
  <si>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</si>
  <si>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</si>
  <si>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</si>
  <si>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</si>
  <si>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</si>
  <si>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</si>
  <si>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</si>
  <si>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</si>
  <si>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</si>
  <si>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</si>
  <si>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</si>
  <si>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</si>
  <si>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</si>
  <si>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</si>
  <si>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</si>
  <si>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</si>
  <si>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</si>
  <si>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</si>
  <si>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</si>
  <si>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</si>
  <si>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</si>
  <si>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</si>
  <si>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</si>
  <si>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</si>
  <si>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</si>
  <si>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</si>
  <si>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</si>
  <si>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</si>
  <si>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</si>
  <si>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</si>
  <si>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</si>
  <si>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</si>
  <si>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</si>
  <si>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</si>
  <si>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</si>
  <si>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</si>
  <si>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</si>
  <si>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</si>
  <si>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</si>
  <si>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</si>
  <si>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</si>
  <si>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</si>
  <si>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</si>
  <si>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</si>
  <si>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</si>
  <si>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</si>
  <si>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</si>
  <si>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</si>
  <si>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</si>
  <si>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</si>
  <si>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</si>
  <si>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</si>
  <si>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</si>
  <si>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</si>
  <si>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</si>
  <si>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</si>
  <si>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</si>
  <si>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</si>
  <si>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</si>
  <si>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</si>
  <si>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</si>
  <si>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</si>
  <si>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</si>
  <si>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</si>
  <si>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</si>
  <si>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</si>
  <si>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</si>
  <si>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</si>
  <si>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</si>
  <si>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</si>
  <si>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</si>
  <si>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</si>
  <si>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</si>
  <si>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</si>
  <si>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</si>
  <si>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</si>
  <si>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</si>
  <si>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</si>
  <si>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</si>
  <si>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</si>
  <si>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</si>
  <si>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</si>
  <si>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</si>
  <si>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</si>
  <si>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</si>
  <si>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</si>
  <si>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</si>
  <si>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</si>
  <si>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</si>
  <si>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</si>
  <si>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</si>
  <si>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</si>
  <si>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</si>
  <si>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</si>
  <si>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</si>
  <si>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</si>
  <si>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</si>
  <si>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</si>
  <si>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</si>
  <si>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</si>
  <si>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</si>
  <si>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</si>
  <si>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</si>
  <si>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</si>
  <si>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</si>
  <si>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</si>
  <si>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</si>
  <si>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</si>
  <si>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</si>
  <si>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</si>
  <si>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</si>
  <si>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</si>
  <si>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</si>
  <si>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</si>
  <si>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</si>
  <si>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</si>
  <si>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</si>
  <si>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</si>
  <si>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</si>
  <si>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</si>
  <si>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</si>
  <si>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</si>
  <si>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</si>
  <si>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</si>
  <si>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</si>
  <si>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</si>
  <si>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</si>
  <si>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</si>
  <si>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</si>
  <si>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</si>
  <si>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</si>
  <si>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</si>
  <si>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</si>
  <si>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</si>
  <si>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</si>
  <si>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</si>
  <si>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</si>
  <si>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</si>
  <si>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</si>
  <si>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</si>
  <si>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</si>
  <si>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</si>
  <si>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</si>
  <si>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</si>
  <si>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</si>
  <si>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</si>
  <si>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</si>
  <si>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</si>
  <si>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</si>
  <si>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</si>
  <si>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</si>
  <si>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</si>
  <si>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</si>
  <si>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</si>
  <si>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</si>
  <si>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</si>
  <si>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</si>
  <si>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</si>
  <si>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</si>
  <si>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</si>
  <si>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</si>
  <si>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</si>
  <si>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</si>
  <si>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</si>
  <si>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</si>
  <si>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</si>
  <si>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</si>
  <si>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</si>
  <si>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</si>
  <si>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</si>
  <si>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</si>
  <si>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</si>
  <si>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</si>
  <si>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</si>
  <si>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</si>
  <si>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</si>
  <si>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</si>
  <si>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</si>
  <si>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</si>
  <si>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</si>
  <si>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</si>
  <si>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</si>
  <si>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</si>
  <si>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</si>
  <si>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</si>
  <si>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</si>
  <si>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</si>
  <si>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</si>
  <si>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</si>
  <si>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</si>
  <si>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</si>
  <si>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</si>
  <si>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</si>
  <si>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</si>
  <si>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</si>
  <si>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</si>
  <si>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</si>
  <si>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</si>
  <si>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</si>
  <si>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</si>
  <si>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</si>
  <si>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</si>
  <si>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</si>
  <si>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</si>
  <si>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</si>
  <si>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</si>
  <si>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</si>
  <si>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</si>
  <si>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</si>
  <si>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</si>
  <si>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</si>
  <si>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</si>
  <si>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</si>
  <si>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</si>
  <si>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</si>
  <si>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</si>
  <si>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</si>
  <si>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</si>
  <si>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</si>
  <si>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</si>
  <si>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</si>
  <si>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</si>
  <si>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</si>
  <si>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</si>
  <si>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</si>
  <si>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</si>
  <si>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</si>
  <si>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</si>
  <si>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</si>
  <si>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</si>
  <si>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</si>
  <si>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</si>
  <si>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</si>
  <si>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</si>
  <si>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</si>
  <si>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</si>
  <si>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</si>
  <si>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</si>
  <si>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</si>
  <si>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</si>
  <si>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</si>
  <si>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</si>
  <si>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</si>
  <si>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</si>
  <si>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</si>
  <si>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</si>
  <si>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</si>
  <si>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</si>
  <si>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</si>
  <si>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</si>
  <si>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</si>
  <si>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</si>
  <si>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</si>
  <si>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</si>
  <si>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</si>
  <si>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</si>
  <si>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</si>
  <si>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</si>
  <si>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</si>
  <si>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</si>
  <si>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</si>
  <si>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</si>
  <si>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</si>
  <si>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</si>
  <si>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</si>
  <si>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</si>
  <si>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</si>
  <si>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</si>
  <si>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</si>
  <si>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</si>
  <si>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</si>
  <si>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</si>
  <si>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</si>
  <si>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</si>
  <si>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</si>
  <si>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</si>
  <si>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</si>
  <si>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</si>
  <si>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</si>
  <si>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</si>
  <si>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</si>
  <si>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</si>
  <si>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</si>
  <si>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</si>
  <si>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</si>
  <si>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</si>
  <si>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</si>
  <si>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</si>
  <si>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</si>
  <si>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</si>
  <si>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</si>
  <si>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</si>
  <si>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</si>
  <si>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</si>
  <si>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</si>
  <si>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</si>
  <si>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</si>
  <si>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</si>
  <si>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</si>
  <si>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</si>
  <si>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</si>
  <si>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</si>
  <si>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</si>
  <si>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</si>
  <si>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</si>
  <si>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</si>
  <si>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</si>
  <si>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</si>
  <si>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</si>
  <si>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</si>
  <si>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</si>
  <si>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</si>
  <si>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</si>
  <si>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</si>
  <si>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</si>
  <si>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</si>
  <si>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</si>
  <si>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</si>
  <si>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</si>
  <si>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</si>
  <si>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</si>
  <si>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</si>
  <si>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</si>
  <si>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</si>
  <si>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</si>
  <si>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</si>
  <si>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</si>
  <si>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</si>
  <si>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</si>
  <si>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</si>
  <si>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</si>
  <si>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</si>
  <si>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</si>
  <si>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</si>
  <si>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</si>
  <si>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</si>
  <si>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</si>
  <si>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</si>
  <si>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</si>
  <si>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</si>
  <si>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</si>
  <si>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</si>
  <si>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</si>
  <si>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</si>
  <si>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</si>
  <si>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</si>
  <si>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</si>
  <si>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</si>
  <si>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</si>
  <si>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</si>
  <si>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</si>
  <si>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</si>
  <si>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</si>
  <si>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</si>
  <si>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</si>
  <si>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</si>
  <si>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</si>
  <si>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</si>
  <si>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</si>
  <si>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</si>
  <si>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</si>
  <si>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</si>
  <si>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</si>
  <si>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</si>
  <si>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</si>
  <si>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</si>
  <si>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</si>
  <si>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</si>
  <si>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</si>
  <si>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</si>
  <si>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</si>
  <si>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</si>
  <si>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</si>
  <si>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</si>
  <si>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</si>
  <si>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</si>
  <si>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</si>
  <si>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</si>
  <si>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</si>
  <si>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</si>
  <si>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</si>
  <si>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</si>
  <si>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</si>
  <si>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</si>
  <si>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</si>
  <si>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</si>
  <si>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</si>
  <si>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</si>
  <si>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</si>
  <si>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</si>
  <si>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</si>
  <si>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</si>
  <si>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</si>
  <si>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</si>
  <si>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</si>
  <si>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</si>
  <si>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</si>
  <si>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</si>
  <si>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</si>
  <si>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</si>
  <si>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</si>
  <si>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</si>
  <si>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</si>
  <si>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</si>
  <si>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</si>
  <si>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</si>
  <si>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</si>
  <si>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</si>
  <si>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</si>
  <si>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</si>
  <si>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</si>
  <si>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</si>
  <si>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</si>
  <si>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</si>
  <si>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</si>
  <si>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</si>
  <si>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</si>
  <si>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</si>
  <si>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</si>
  <si>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</si>
  <si>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</si>
  <si>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</si>
  <si>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</si>
  <si>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</si>
  <si>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</si>
  <si>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</si>
  <si>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</si>
  <si>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</si>
  <si>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</si>
  <si>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</si>
  <si>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</si>
  <si>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</si>
  <si>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</si>
  <si>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</si>
  <si>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</si>
  <si>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</si>
  <si>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</si>
  <si>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</si>
  <si>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</si>
  <si>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</si>
  <si>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</si>
  <si>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</si>
  <si>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</si>
  <si>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</si>
  <si>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</si>
  <si>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</si>
  <si>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</si>
  <si>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</si>
  <si>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</si>
  <si>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</si>
  <si>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</si>
  <si>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</si>
  <si>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</si>
  <si>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</si>
  <si>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</si>
  <si>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</si>
  <si>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</si>
  <si>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</si>
  <si>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</si>
  <si>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</si>
  <si>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</si>
  <si>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</si>
  <si>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</si>
  <si>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</si>
  <si>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</si>
  <si>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</si>
  <si>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</si>
  <si>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</si>
  <si>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</si>
  <si>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</si>
  <si>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</si>
  <si>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</si>
  <si>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</si>
  <si>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</si>
  <si>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</si>
  <si>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</si>
  <si>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</si>
  <si>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</si>
  <si>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</si>
  <si>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</si>
  <si>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</si>
  <si>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</si>
  <si>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</si>
  <si>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</si>
  <si>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</si>
  <si>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</si>
  <si>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</si>
  <si>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</si>
  <si>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</si>
  <si>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</si>
  <si>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</si>
  <si>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</si>
  <si>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</si>
  <si>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</si>
  <si>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</si>
  <si>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</si>
  <si>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</si>
  <si>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</si>
  <si>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</si>
  <si>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</si>
  <si>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</si>
  <si>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</si>
  <si>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</si>
  <si>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</si>
  <si>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</si>
  <si>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</si>
  <si>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</si>
  <si>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</si>
  <si>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</si>
  <si>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</si>
  <si>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</si>
  <si>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</si>
  <si>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</si>
  <si>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</si>
  <si>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</si>
  <si>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</si>
  <si>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</si>
  <si>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</si>
  <si>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</si>
  <si>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</si>
  <si>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</si>
  <si>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</si>
  <si>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</si>
  <si>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</si>
  <si>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</si>
  <si>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</si>
  <si>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</si>
  <si>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</si>
  <si>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</si>
  <si>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</si>
  <si>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</si>
  <si>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</si>
  <si>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</si>
  <si>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</si>
  <si>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</si>
  <si>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</si>
  <si>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</si>
  <si>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</si>
  <si>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</si>
  <si>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</si>
  <si>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</si>
  <si>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</si>
  <si>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</si>
  <si>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</si>
  <si>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</si>
  <si>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</si>
  <si>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</si>
  <si>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</si>
  <si>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</si>
  <si>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</si>
  <si>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</si>
  <si>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</si>
  <si>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</si>
  <si>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</si>
  <si>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</si>
  <si>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</si>
  <si>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</si>
  <si>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</si>
  <si>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</si>
  <si>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</si>
  <si>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</si>
  <si>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</si>
  <si>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</si>
  <si>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</si>
  <si>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</si>
  <si>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</si>
  <si>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</si>
  <si>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</si>
  <si>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</si>
  <si>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</si>
  <si>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</si>
  <si>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</si>
  <si>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</si>
  <si>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</si>
  <si>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</si>
  <si>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</si>
  <si>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</si>
  <si>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</si>
  <si>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</si>
  <si>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</si>
  <si>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</si>
  <si>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</si>
  <si>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</si>
  <si>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</si>
  <si>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</si>
  <si>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</si>
  <si>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</si>
  <si>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</si>
  <si>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</si>
  <si>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</si>
  <si>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</si>
  <si>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</si>
  <si>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</si>
  <si>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</si>
  <si>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</si>
  <si>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</si>
  <si>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</si>
  <si>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</si>
  <si>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</si>
  <si>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</si>
  <si>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</si>
  <si>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</si>
  <si>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</si>
  <si>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</si>
  <si>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</si>
  <si>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</si>
  <si>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</si>
  <si>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</si>
  <si>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</si>
  <si>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</si>
  <si>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</si>
  <si>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</si>
  <si>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</si>
  <si>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</si>
  <si>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</si>
  <si>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</si>
  <si>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</si>
  <si>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</si>
  <si>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</si>
  <si>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</si>
  <si>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</si>
  <si>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</si>
  <si>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</si>
  <si>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</si>
  <si>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</si>
  <si>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</si>
  <si>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</si>
  <si>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</si>
  <si>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</si>
  <si>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</si>
  <si>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</si>
  <si>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</si>
  <si>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</si>
  <si>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</si>
  <si>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</si>
  <si>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</si>
  <si>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</si>
  <si>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</si>
  <si>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</si>
  <si>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</si>
  <si>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</si>
  <si>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</si>
  <si>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</si>
  <si>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</si>
  <si>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</si>
  <si>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</si>
  <si>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</si>
  <si>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</si>
  <si>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</si>
  <si>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</si>
  <si>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</si>
  <si>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</si>
  <si>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</si>
  <si>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</si>
  <si>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</si>
  <si>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</si>
  <si>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</si>
  <si>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</si>
  <si>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</si>
  <si>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</si>
  <si>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</si>
  <si>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</si>
  <si>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</si>
  <si>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</si>
  <si>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</si>
  <si>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</si>
  <si>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</si>
  <si>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</si>
  <si>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</si>
  <si>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</si>
  <si>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</si>
  <si>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</si>
  <si>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</si>
  <si>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</si>
  <si>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</si>
  <si>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</si>
  <si>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</si>
  <si>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</si>
  <si>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</si>
  <si>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</si>
  <si>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</si>
  <si>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</si>
  <si>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</si>
  <si>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</si>
  <si>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</si>
  <si>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</si>
  <si>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</si>
  <si>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</si>
  <si>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</si>
  <si>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</si>
  <si>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</si>
  <si>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</si>
  <si>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</si>
  <si>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</si>
  <si>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</si>
  <si>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</si>
  <si>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</si>
  <si>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</si>
  <si>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</si>
  <si>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</si>
  <si>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</si>
  <si>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</si>
  <si>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</si>
  <si>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</si>
  <si>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</si>
  <si>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</si>
  <si>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</si>
  <si>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</si>
  <si>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</si>
  <si>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</si>
  <si>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</si>
  <si>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</si>
  <si>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</si>
  <si>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</si>
  <si>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</si>
  <si>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</si>
  <si>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</si>
  <si>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</si>
  <si>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</si>
  <si>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</si>
  <si>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</si>
  <si>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</si>
  <si>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</si>
  <si>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</si>
  <si>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</si>
  <si>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</si>
  <si>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</si>
  <si>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</si>
  <si>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</si>
  <si>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</si>
  <si>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</si>
  <si>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</si>
  <si>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</si>
  <si>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</si>
  <si>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</si>
  <si>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</si>
  <si>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</si>
  <si>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</si>
  <si>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</si>
  <si>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</si>
  <si>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</si>
  <si>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</si>
  <si>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</si>
  <si>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</si>
  <si>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</si>
  <si>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</si>
  <si>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</si>
  <si>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</si>
  <si>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</si>
  <si>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</si>
  <si>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</si>
  <si>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</si>
  <si>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</si>
  <si>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</si>
  <si>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</si>
  <si>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</si>
  <si>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</si>
  <si>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</si>
  <si>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</si>
  <si>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</si>
  <si>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</si>
  <si>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</si>
  <si>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</si>
  <si>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</si>
  <si>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</si>
  <si>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</si>
  <si>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</si>
  <si>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</si>
  <si>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</si>
  <si>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</si>
  <si>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</si>
  <si>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</si>
  <si>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</si>
  <si>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</si>
  <si>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</si>
  <si>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</si>
  <si>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</si>
  <si>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</si>
  <si>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</si>
  <si>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</si>
  <si>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</si>
  <si>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</si>
  <si>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</si>
  <si>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</si>
  <si>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</si>
  <si>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</si>
  <si>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</si>
  <si>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</si>
  <si>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</si>
  <si>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</si>
  <si>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</si>
  <si>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</si>
  <si>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</si>
  <si>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</si>
  <si>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</si>
  <si>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</si>
  <si>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</si>
  <si>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</si>
  <si>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</si>
  <si>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</si>
  <si>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</si>
  <si>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</si>
  <si>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</si>
  <si>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</si>
  <si>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</si>
  <si>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</si>
  <si>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</si>
  <si>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</si>
  <si>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</si>
  <si>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</si>
  <si>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</si>
  <si>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</si>
  <si>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</si>
  <si>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</si>
  <si>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</si>
  <si>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</si>
  <si>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</si>
  <si>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</si>
  <si>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</si>
  <si>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</si>
  <si>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</si>
  <si>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</si>
  <si>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</si>
  <si>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</si>
  <si>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</si>
  <si>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</si>
  <si>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</si>
  <si>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</si>
  <si>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</si>
  <si>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</si>
  <si>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</si>
  <si>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</si>
  <si>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</si>
  <si>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</si>
  <si>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</si>
  <si>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</si>
  <si>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</si>
  <si>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</si>
  <si>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</si>
  <si>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</si>
  <si>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</si>
  <si>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</si>
  <si>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</si>
  <si>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</si>
  <si>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</si>
  <si>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</si>
  <si>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</si>
  <si>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</si>
  <si>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</si>
  <si>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</si>
  <si>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</si>
  <si>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</si>
  <si>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</si>
  <si>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</si>
  <si>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</si>
  <si>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</si>
  <si>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</si>
  <si>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</si>
  <si>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</si>
  <si>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</si>
  <si>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</si>
  <si>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</si>
  <si>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</si>
  <si>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</si>
  <si>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</si>
  <si>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</si>
  <si>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</si>
  <si>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</si>
  <si>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</si>
  <si>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</si>
  <si>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</si>
  <si>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</si>
  <si>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</si>
  <si>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</si>
  <si>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</si>
  <si>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</si>
  <si>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</si>
  <si>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</si>
  <si>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</si>
  <si>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</si>
  <si>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</si>
  <si>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</si>
  <si>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</si>
  <si>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</si>
  <si>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</si>
  <si>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</si>
  <si>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</si>
  <si>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</si>
  <si>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</si>
  <si>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</si>
  <si>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</si>
  <si>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</si>
  <si>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</si>
  <si>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</si>
  <si>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</si>
  <si>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</si>
  <si>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</si>
  <si>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</si>
  <si>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</si>
  <si>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</si>
  <si>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</si>
  <si>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</si>
  <si>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</si>
  <si>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</si>
  <si>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</si>
  <si>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</si>
  <si>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</si>
  <si>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</si>
  <si>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</si>
  <si>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</si>
  <si>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</si>
  <si>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</si>
  <si>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</si>
  <si>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</si>
  <si>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</si>
  <si>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</si>
  <si>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</si>
  <si>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</si>
  <si>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</si>
  <si>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</si>
  <si>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</si>
  <si>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</si>
  <si>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</si>
  <si>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</si>
  <si>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</si>
  <si>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</si>
  <si>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</si>
  <si>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</si>
  <si>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</si>
  <si>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</si>
  <si>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</si>
  <si>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</si>
  <si>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</si>
  <si>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</si>
  <si>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</si>
  <si>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</si>
  <si>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</si>
  <si>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</si>
  <si>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</si>
  <si>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</si>
  <si>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</si>
  <si>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</si>
  <si>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</si>
  <si>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</si>
  <si>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</si>
  <si>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</si>
  <si>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</si>
  <si>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</si>
  <si>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</si>
  <si>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</si>
  <si>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</si>
  <si>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</si>
  <si>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</si>
  <si>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</si>
  <si>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</si>
  <si>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</si>
  <si>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</si>
  <si>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</si>
  <si>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</si>
  <si>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</si>
  <si>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</si>
  <si>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</si>
  <si>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</si>
  <si>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</si>
  <si>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</si>
  <si>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</si>
  <si>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</si>
  <si>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</si>
  <si>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</si>
  <si>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</si>
  <si>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</si>
  <si>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</si>
  <si>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</si>
  <si>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</si>
  <si>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</si>
  <si>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</si>
  <si>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</si>
  <si>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</si>
  <si>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</si>
  <si>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</si>
  <si>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</si>
  <si>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</si>
  <si>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</si>
  <si>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</si>
  <si>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</si>
  <si>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</si>
  <si>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</si>
  <si>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</si>
  <si>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</si>
  <si>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</si>
  <si>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</si>
  <si>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</si>
  <si>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</si>
  <si>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</si>
  <si>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</si>
  <si>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</si>
  <si>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</si>
  <si>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</si>
  <si>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</si>
  <si>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</si>
  <si>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</si>
  <si>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</si>
  <si>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</si>
  <si>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</si>
  <si>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</si>
  <si>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</si>
  <si>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</si>
  <si>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</si>
  <si>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</si>
  <si>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</si>
  <si>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</si>
  <si>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</si>
  <si>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</si>
  <si>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</si>
  <si>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</si>
  <si>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</si>
  <si>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</si>
  <si>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</si>
  <si>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</si>
  <si>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</si>
  <si>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</si>
  <si>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</si>
  <si>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</si>
  <si>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</si>
  <si>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</si>
  <si>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</si>
  <si>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</si>
  <si>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</si>
  <si>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</si>
  <si>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</si>
  <si>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</si>
  <si>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</si>
  <si>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</si>
  <si>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</si>
  <si>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</si>
  <si>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</si>
  <si>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</si>
  <si>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</si>
  <si>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</si>
  <si>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</si>
  <si>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</si>
  <si>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</si>
  <si>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</si>
  <si>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</si>
  <si>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</si>
  <si>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</si>
  <si>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</si>
  <si>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</si>
  <si>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</si>
  <si>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</si>
  <si>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</si>
  <si>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</si>
  <si>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</si>
  <si>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</si>
  <si>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</si>
  <si>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</si>
  <si>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</si>
  <si>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</si>
  <si>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</si>
  <si>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</si>
  <si>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</si>
  <si>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</si>
  <si>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</si>
  <si>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</si>
  <si>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</si>
  <si>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</si>
  <si>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</si>
  <si>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</si>
  <si>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</si>
  <si>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</si>
  <si>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</si>
  <si>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</si>
  <si>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</si>
  <si>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</si>
  <si>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</si>
  <si>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</si>
  <si>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</si>
  <si>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</si>
  <si>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</si>
  <si>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</si>
  <si>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</si>
  <si>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</si>
  <si>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</si>
  <si>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</si>
  <si>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</si>
  <si>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</si>
  <si>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</si>
  <si>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</si>
  <si>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</si>
  <si>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</si>
  <si>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</si>
  <si>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</si>
  <si>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</si>
  <si>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</si>
  <si>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</si>
  <si>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</si>
  <si>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</si>
  <si>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</si>
  <si>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</si>
  <si>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</si>
  <si>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</si>
  <si>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</si>
  <si>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</si>
  <si>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</si>
  <si>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</si>
  <si>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</si>
  <si>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</si>
  <si>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</si>
  <si>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</si>
  <si>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</si>
  <si>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</si>
  <si>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</si>
  <si>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</si>
  <si>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</si>
  <si>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</si>
  <si>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</si>
  <si>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</si>
  <si>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</si>
  <si>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</si>
  <si>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</si>
  <si>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</si>
  <si>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</si>
  <si>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</si>
  <si>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</si>
  <si>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</si>
  <si>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</si>
  <si>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</si>
  <si>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</si>
  <si>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</si>
  <si>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</si>
  <si>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</si>
  <si>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</si>
  <si>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</si>
  <si>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</si>
  <si>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</si>
  <si>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</si>
  <si>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</si>
  <si>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</si>
  <si>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</si>
  <si>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</si>
  <si>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</si>
  <si>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</si>
  <si>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</si>
  <si>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</si>
  <si>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</si>
  <si>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</si>
  <si>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</si>
  <si>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</si>
  <si>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</si>
  <si>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</si>
  <si>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</si>
  <si>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</si>
  <si>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</si>
  <si>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</si>
  <si>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</si>
  <si>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</si>
  <si>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</si>
  <si>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</si>
  <si>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</si>
  <si>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</si>
  <si>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</si>
  <si>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</si>
  <si>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</si>
  <si>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</si>
  <si>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</si>
  <si>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</si>
  <si>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</si>
  <si>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</si>
  <si>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</si>
  <si>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</si>
  <si>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</si>
  <si>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</si>
  <si>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</si>
  <si>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</si>
  <si>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</si>
  <si>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</si>
  <si>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</si>
  <si>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</si>
  <si>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</si>
  <si>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</si>
  <si>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</si>
  <si>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</si>
  <si>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</si>
  <si>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</si>
  <si>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</si>
  <si>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</si>
  <si>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</si>
  <si>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</si>
  <si>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</si>
  <si>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</si>
  <si>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</si>
  <si>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</si>
  <si>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</si>
  <si>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</si>
  <si>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</si>
  <si>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</si>
  <si>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</si>
  <si>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</si>
  <si>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</si>
  <si>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</si>
  <si>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</si>
  <si>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</si>
  <si>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</si>
  <si>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</si>
  <si>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</si>
  <si>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</si>
  <si>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</si>
  <si>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</si>
  <si>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</si>
  <si>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</si>
  <si>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</si>
  <si>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</si>
  <si>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</si>
  <si>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</si>
  <si>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</si>
  <si>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</si>
  <si>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</si>
  <si>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</si>
  <si>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</si>
  <si>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</si>
  <si>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</si>
  <si>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</si>
  <si>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</si>
  <si>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</si>
  <si>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</si>
  <si>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</si>
  <si>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</si>
  <si>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</si>
  <si>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</si>
  <si>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</si>
  <si>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</si>
  <si>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</si>
  <si>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</si>
  <si>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</si>
  <si>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</si>
  <si>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</si>
  <si>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</si>
  <si>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</si>
  <si>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</si>
  <si>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</si>
  <si>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</si>
  <si>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</si>
  <si>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</si>
  <si>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</si>
  <si>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</si>
  <si>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</si>
  <si>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</si>
  <si>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</si>
  <si>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</si>
  <si>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</si>
  <si>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</si>
  <si>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</si>
  <si>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</si>
  <si>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</si>
  <si>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</si>
  <si>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</si>
  <si>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</si>
  <si>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</si>
  <si>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</si>
  <si>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</si>
  <si>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</si>
  <si>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</si>
  <si>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</si>
  <si>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</si>
  <si>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</si>
  <si>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</si>
  <si>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</si>
  <si>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</si>
  <si>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</si>
  <si>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</si>
  <si>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</si>
  <si>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</si>
  <si>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</si>
  <si>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</si>
  <si>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</si>
  <si>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</si>
  <si>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</si>
  <si>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</si>
  <si>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</si>
  <si>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</si>
  <si>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</si>
  <si>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</si>
  <si>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</si>
  <si>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</si>
  <si>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</si>
  <si>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</si>
  <si>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</si>
  <si>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</si>
  <si>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</si>
  <si>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</si>
  <si>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</si>
  <si>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</si>
  <si>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</si>
  <si>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</si>
  <si>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</si>
  <si>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</si>
  <si>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</si>
  <si>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</si>
  <si>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</si>
  <si>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</si>
  <si>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</si>
  <si>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</si>
  <si>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</si>
  <si>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</si>
  <si>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</si>
  <si>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</si>
  <si>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</si>
  <si>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</si>
  <si>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</si>
  <si>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</si>
  <si>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</si>
  <si>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</si>
  <si>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</si>
  <si>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</si>
  <si>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</si>
  <si>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</si>
  <si>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</si>
  <si>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</si>
  <si>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</si>
  <si>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</si>
  <si>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</si>
  <si>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</si>
  <si>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</si>
  <si>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</si>
  <si>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</si>
  <si>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</si>
  <si>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</si>
  <si>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</si>
  <si>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</si>
  <si>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</si>
  <si>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</si>
  <si>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</si>
  <si>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</si>
  <si>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</si>
  <si>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</si>
  <si>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</si>
  <si>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</si>
  <si>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</si>
  <si>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</si>
  <si>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</si>
  <si>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</si>
  <si>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</si>
  <si>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</si>
  <si>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</si>
  <si>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</si>
  <si>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</si>
  <si>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</si>
  <si>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</si>
  <si>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</si>
  <si>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</si>
  <si>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</si>
  <si>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</si>
  <si>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</si>
  <si>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</si>
  <si>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</si>
  <si>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</si>
  <si>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</si>
  <si>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</si>
  <si>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</si>
  <si>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</si>
  <si>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</si>
  <si>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</si>
  <si>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</si>
  <si>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</si>
  <si>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</si>
  <si>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</si>
  <si>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</si>
  <si>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</si>
  <si>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</si>
  <si>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</si>
  <si>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</si>
  <si>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</si>
  <si>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</si>
  <si>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</si>
  <si>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</si>
  <si>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</si>
  <si>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</si>
  <si>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</si>
  <si>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</si>
  <si>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</si>
  <si>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</si>
  <si>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</si>
  <si>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</si>
  <si>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</si>
  <si>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</si>
  <si>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</si>
  <si>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</si>
  <si>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</si>
  <si>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</si>
  <si>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</si>
  <si>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</si>
  <si>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</si>
  <si>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</si>
  <si>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</si>
  <si>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</si>
  <si>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</si>
  <si>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</si>
  <si>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</si>
  <si>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</si>
  <si>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</si>
  <si>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</si>
  <si>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</si>
  <si>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</si>
  <si>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</si>
  <si>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</si>
  <si>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</si>
  <si>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</si>
  <si>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</si>
  <si>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</si>
  <si>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</si>
  <si>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</si>
  <si>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</si>
  <si>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</si>
  <si>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</si>
  <si>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</si>
  <si>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</si>
  <si>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</si>
  <si>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</si>
  <si>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</si>
  <si>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</si>
  <si>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</si>
  <si>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</si>
  <si>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</si>
  <si>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</si>
  <si>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</si>
  <si>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</si>
  <si>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</si>
  <si>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</si>
  <si>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</si>
  <si>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</si>
  <si>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</si>
  <si>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</si>
  <si>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</si>
  <si>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</si>
  <si>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</si>
  <si>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</si>
  <si>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</si>
  <si>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</si>
  <si>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</si>
  <si>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</si>
  <si>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</si>
  <si>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</si>
  <si>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</si>
  <si>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</si>
  <si>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</si>
  <si>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</si>
  <si>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</si>
  <si>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</si>
  <si>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</si>
  <si>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</si>
  <si>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</si>
  <si>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</si>
  <si>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</si>
  <si>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</si>
  <si>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</si>
  <si>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</si>
  <si>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</si>
  <si>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</si>
  <si>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</si>
  <si>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</si>
  <si>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</si>
  <si>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</si>
  <si>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</si>
  <si>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</si>
  <si>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</si>
  <si>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</si>
  <si>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</si>
  <si>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</si>
  <si>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</si>
  <si>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</si>
  <si>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</si>
  <si>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</si>
  <si>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</si>
  <si>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</si>
  <si>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</si>
  <si>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</si>
  <si>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</si>
  <si>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</si>
  <si>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</si>
  <si>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</si>
  <si>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</si>
  <si>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</si>
  <si>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</si>
  <si>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</si>
  <si>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</si>
  <si>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</si>
  <si>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</si>
  <si>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</si>
  <si>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</si>
  <si>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</si>
  <si>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</si>
  <si>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</si>
  <si>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</si>
  <si>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</si>
  <si>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</si>
  <si>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</si>
  <si>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</si>
  <si>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</si>
  <si>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</si>
  <si>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</si>
  <si>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</si>
  <si>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</si>
  <si>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</si>
  <si>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</si>
  <si>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</si>
  <si>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</si>
  <si>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</si>
  <si>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</si>
  <si>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</si>
  <si>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</si>
  <si>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</si>
  <si>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</si>
  <si>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</si>
  <si>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</si>
  <si>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</si>
  <si>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</si>
  <si>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</si>
  <si>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</si>
  <si>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</si>
  <si>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</si>
  <si>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</si>
  <si>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</si>
  <si>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</si>
  <si>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</si>
  <si>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</si>
  <si>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</si>
  <si>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</si>
  <si>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</si>
  <si>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</si>
  <si>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</si>
  <si>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</si>
  <si>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</si>
  <si>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</si>
  <si>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</si>
  <si>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</si>
  <si>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</si>
  <si>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</si>
  <si>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</si>
  <si>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</si>
  <si>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</si>
  <si>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</si>
  <si>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</si>
  <si>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</si>
  <si>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</si>
  <si>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</si>
  <si>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</si>
  <si>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</si>
  <si>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</si>
  <si>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</si>
  <si>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</si>
  <si>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</si>
  <si>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</si>
  <si>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</si>
  <si>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</si>
  <si>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</si>
  <si>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</si>
  <si>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</si>
  <si>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</si>
  <si>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</si>
  <si>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</si>
  <si>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</si>
  <si>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</si>
  <si>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</si>
  <si>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</si>
  <si>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</si>
  <si>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</si>
  <si>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</si>
  <si>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</si>
  <si>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</si>
  <si>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</si>
  <si>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</si>
  <si>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</si>
  <si>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</si>
  <si>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</si>
  <si>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</si>
  <si>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</si>
  <si>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</si>
  <si>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</si>
  <si>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</si>
  <si>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</si>
  <si>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</si>
  <si>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</si>
  <si>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</si>
  <si>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</si>
  <si>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</si>
  <si>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</si>
  <si>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</si>
  <si>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</si>
  <si>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</si>
  <si>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</si>
  <si>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</si>
  <si>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</si>
  <si>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</si>
  <si>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</si>
  <si>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</si>
  <si>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</si>
  <si>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</si>
  <si>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</si>
  <si>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</si>
  <si>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</si>
  <si>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</si>
  <si>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</si>
  <si>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</si>
  <si>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</si>
  <si>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</si>
  <si>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</si>
  <si>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</si>
  <si>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</si>
  <si>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</si>
  <si>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</si>
  <si>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</si>
  <si>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</si>
  <si>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</si>
  <si>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</si>
  <si>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</si>
  <si>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</si>
  <si>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</si>
  <si>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</si>
  <si>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</si>
  <si>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</si>
  <si>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</si>
  <si>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</si>
  <si>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</si>
  <si>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</si>
  <si>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</si>
  <si>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</si>
  <si>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</si>
  <si>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</si>
  <si>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</si>
  <si>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</si>
  <si>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</si>
  <si>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</si>
  <si>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</si>
  <si>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</si>
  <si>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</si>
  <si>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</si>
  <si>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</si>
  <si>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</si>
  <si>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</si>
  <si>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</si>
  <si>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</si>
  <si>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</si>
  <si>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</si>
  <si>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</si>
  <si>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</si>
  <si>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</si>
  <si>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</si>
  <si>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</si>
  <si>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</si>
  <si>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</si>
  <si>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</si>
  <si>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</si>
  <si>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</si>
  <si>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</si>
  <si>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</si>
  <si>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</si>
  <si>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</si>
  <si>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</si>
  <si>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</si>
  <si>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</si>
  <si>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</si>
  <si>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</si>
  <si>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</si>
  <si>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</si>
  <si>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</si>
  <si>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</si>
  <si>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</si>
  <si>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</si>
  <si>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</si>
  <si>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</si>
  <si>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</si>
  <si>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</si>
  <si>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</si>
  <si>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</si>
  <si>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</si>
  <si>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</si>
  <si>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</si>
  <si>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</si>
  <si>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</si>
  <si>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</si>
  <si>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</si>
  <si>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</si>
  <si>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</si>
  <si>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</si>
  <si>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</si>
  <si>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</si>
  <si>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</si>
  <si>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</si>
  <si>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</si>
  <si>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</si>
  <si>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</si>
  <si>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</si>
  <si>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</si>
  <si>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</si>
  <si>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</si>
  <si>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</si>
  <si>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</si>
  <si>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</si>
  <si>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</si>
  <si>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</si>
  <si>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</si>
  <si>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</si>
  <si>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</si>
  <si>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</si>
  <si>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</si>
  <si>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</si>
  <si>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</si>
  <si>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</si>
  <si>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</si>
  <si>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</si>
  <si>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</si>
  <si>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</si>
  <si>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</si>
  <si>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</si>
  <si>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</si>
  <si>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</si>
  <si>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</si>
  <si>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</si>
  <si>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</si>
  <si>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</si>
  <si>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</si>
  <si>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</si>
  <si>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</si>
  <si>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</si>
  <si>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</si>
  <si>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</si>
  <si>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</si>
  <si>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</si>
  <si>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</si>
  <si>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</si>
  <si>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</si>
  <si>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</si>
  <si>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</si>
  <si>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</si>
  <si>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</si>
  <si>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</si>
  <si>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</si>
  <si>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</si>
  <si>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</si>
  <si>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</si>
  <si>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</si>
  <si>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</si>
  <si>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</si>
  <si>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</si>
  <si>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</si>
  <si>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</si>
  <si>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</si>
  <si>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</si>
  <si>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</si>
  <si>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</si>
  <si>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</si>
  <si>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</si>
  <si>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</si>
  <si>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</si>
  <si>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</si>
  <si>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</si>
  <si>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</si>
  <si>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</si>
  <si>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</si>
  <si>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</si>
  <si>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</si>
  <si>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</si>
  <si>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</si>
  <si>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</si>
  <si>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</si>
  <si>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</si>
  <si>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</si>
  <si>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</si>
  <si>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</si>
  <si>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</si>
  <si>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</si>
  <si>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</si>
  <si>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</si>
  <si>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</si>
  <si>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</si>
  <si>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</si>
  <si>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</si>
  <si>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</si>
  <si>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</si>
  <si>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</si>
  <si>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</si>
  <si>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</si>
  <si>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</si>
  <si>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</si>
  <si>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</si>
  <si>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</si>
  <si>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</si>
  <si>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</si>
  <si>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</si>
  <si>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</si>
  <si>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</si>
  <si>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</si>
  <si>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</si>
  <si>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</si>
  <si>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</si>
  <si>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</si>
  <si>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</si>
  <si>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</si>
  <si>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</si>
  <si>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</si>
  <si>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</si>
  <si>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</si>
  <si>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</si>
  <si>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</si>
  <si>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</si>
  <si>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</si>
  <si>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</si>
  <si>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</si>
  <si>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</si>
  <si>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</si>
  <si>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</si>
  <si>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</si>
  <si>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</si>
  <si>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</si>
  <si>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</si>
  <si>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</si>
  <si>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</si>
  <si>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</si>
  <si>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</si>
  <si>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</si>
  <si>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</si>
  <si>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</si>
  <si>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</si>
  <si>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</si>
  <si>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</si>
  <si>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</si>
  <si>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</si>
  <si>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</si>
  <si>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</si>
  <si>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</si>
  <si>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</si>
  <si>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</si>
  <si>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</si>
  <si>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</si>
  <si>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</si>
  <si>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</si>
  <si>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</si>
  <si>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</si>
  <si>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</si>
  <si>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</si>
  <si>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</si>
  <si>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</si>
  <si>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</si>
  <si>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</si>
  <si>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</si>
  <si>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</si>
  <si>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</si>
  <si>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</si>
  <si>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</si>
  <si>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</si>
  <si>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</si>
  <si>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</si>
  <si>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</si>
  <si>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</si>
  <si>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</si>
  <si>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</si>
  <si>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</si>
  <si>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</si>
  <si>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</si>
  <si>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</si>
  <si>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</si>
  <si>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</si>
  <si>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</si>
  <si>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</si>
  <si>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</si>
  <si>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</si>
  <si>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</si>
  <si>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</si>
  <si>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</si>
  <si>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</si>
  <si>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</si>
  <si>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</si>
  <si>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</si>
  <si>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</si>
  <si>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</si>
  <si>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</si>
  <si>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</si>
  <si>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</si>
  <si>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</si>
  <si>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</si>
  <si>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</si>
  <si>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</si>
  <si>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</si>
  <si>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</si>
  <si>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</si>
  <si>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</si>
  <si>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</si>
  <si>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</si>
  <si>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</si>
  <si>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</si>
  <si>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</si>
  <si>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</si>
  <si>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</si>
  <si>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</si>
  <si>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</si>
  <si>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</si>
  <si>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</si>
  <si>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</si>
  <si>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</si>
  <si>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</si>
  <si>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</si>
  <si>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</si>
  <si>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</si>
  <si>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</si>
  <si>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</si>
  <si>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</si>
  <si>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</si>
  <si>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</si>
  <si>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</si>
  <si>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</si>
  <si>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</si>
  <si>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</si>
  <si>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</si>
  <si>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</si>
  <si>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</si>
  <si>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</si>
  <si>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</si>
  <si>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</si>
  <si>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</si>
  <si>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</si>
  <si>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</si>
  <si>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</si>
  <si>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</si>
  <si>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</si>
  <si>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</si>
  <si>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</si>
  <si>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</si>
  <si>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</si>
  <si>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</si>
  <si>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</si>
  <si>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</si>
  <si>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</si>
  <si>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</si>
  <si>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</si>
  <si>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</si>
  <si>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</si>
  <si>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</si>
  <si>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</si>
  <si>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</si>
  <si>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</si>
  <si>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</si>
  <si>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</si>
  <si>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</si>
  <si>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</si>
  <si>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</si>
  <si>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</si>
  <si>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</si>
  <si>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</si>
  <si>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</si>
  <si>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</si>
  <si>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</si>
  <si>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</si>
  <si>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</si>
  <si>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</si>
  <si>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</si>
  <si>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</si>
  <si>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</si>
  <si>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</si>
  <si>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</si>
  <si>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</si>
  <si>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</si>
  <si>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</si>
  <si>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</si>
  <si>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</si>
  <si>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</si>
  <si>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</si>
  <si>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</si>
  <si>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</si>
  <si>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</si>
  <si>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</si>
  <si>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</si>
  <si>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</si>
  <si>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</si>
  <si>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</si>
  <si>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</si>
  <si>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</si>
  <si>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</si>
  <si>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</si>
  <si>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</si>
  <si>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</si>
  <si>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</si>
  <si>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</si>
  <si>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</si>
  <si>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</si>
  <si>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</si>
  <si>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</si>
  <si>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</si>
  <si>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</si>
  <si>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</si>
  <si>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</si>
  <si>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</si>
  <si>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</si>
  <si>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</si>
  <si>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</si>
  <si>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</si>
  <si>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</si>
  <si>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</si>
  <si>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</si>
  <si>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</si>
  <si>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</si>
  <si>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</si>
  <si>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</si>
  <si>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</si>
  <si>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</si>
  <si>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</si>
  <si>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</si>
  <si>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</si>
  <si>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</si>
  <si>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</si>
  <si>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</si>
  <si>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</si>
  <si>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</si>
  <si>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</si>
  <si>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</si>
  <si>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</si>
  <si>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</si>
  <si>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</si>
  <si>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</si>
  <si>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</si>
  <si>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</si>
  <si>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</si>
  <si>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</si>
  <si>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</si>
  <si>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</si>
  <si>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</si>
  <si>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</si>
  <si>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</si>
  <si>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</si>
  <si>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</si>
  <si>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</si>
  <si>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</si>
  <si>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</si>
  <si>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</si>
  <si>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</si>
  <si>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</si>
  <si>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</si>
  <si>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</si>
  <si>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</si>
  <si>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</si>
  <si>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</si>
  <si>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</si>
  <si>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</si>
  <si>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</si>
  <si>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</si>
  <si>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</si>
  <si>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</si>
  <si>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</si>
  <si>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</si>
  <si>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</si>
  <si>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</si>
  <si>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</si>
  <si>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</si>
  <si>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</si>
  <si>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</si>
  <si>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</si>
  <si>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</si>
  <si>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</si>
  <si>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</si>
  <si>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</si>
  <si>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</si>
  <si>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</si>
  <si>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</si>
  <si>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</si>
  <si>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</si>
  <si>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</si>
  <si>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</si>
  <si>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</si>
  <si>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</si>
  <si>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</si>
  <si>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</si>
  <si>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</si>
  <si>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</si>
  <si>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</si>
  <si>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</si>
  <si>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</si>
  <si>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</si>
  <si>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</si>
  <si>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</si>
  <si>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</si>
  <si>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</si>
  <si>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</si>
  <si>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</si>
  <si>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</si>
  <si>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</si>
  <si>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</si>
  <si>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</si>
  <si>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</si>
  <si>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</si>
  <si>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</si>
  <si>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</si>
  <si>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</si>
  <si>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</si>
  <si>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</si>
  <si>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</si>
  <si>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</si>
  <si>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</si>
  <si>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</si>
  <si>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</si>
  <si>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</si>
  <si>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</si>
  <si>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</si>
  <si>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</si>
  <si>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</si>
  <si>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</si>
  <si>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</si>
  <si>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</si>
  <si>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</si>
  <si>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</si>
  <si>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</si>
  <si>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</si>
  <si>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</si>
  <si>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</si>
  <si>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</si>
  <si>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</si>
  <si>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</si>
  <si>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</si>
  <si>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</si>
  <si>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</si>
  <si>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</si>
  <si>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</si>
  <si>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</si>
  <si>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</si>
  <si>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</si>
  <si>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</si>
  <si>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</si>
  <si>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</si>
  <si>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</si>
  <si>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</si>
  <si>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</si>
  <si>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</si>
  <si>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</si>
  <si>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</si>
  <si>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</si>
  <si>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</si>
  <si>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</si>
  <si>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</si>
  <si>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</si>
  <si>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</si>
  <si>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</si>
  <si>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</si>
  <si>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</si>
  <si>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</si>
  <si>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</si>
  <si>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</si>
  <si>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</si>
  <si>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</si>
  <si>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</si>
  <si>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</si>
  <si>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</si>
  <si>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</si>
  <si>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</si>
  <si>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</si>
  <si>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</si>
  <si>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</si>
  <si>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</si>
  <si>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</si>
  <si>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</si>
  <si>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</si>
  <si>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</si>
  <si>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</si>
  <si>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</si>
  <si>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</si>
  <si>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</si>
  <si>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</si>
  <si>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</si>
  <si>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</si>
  <si>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</si>
  <si>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</si>
  <si>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</si>
  <si>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</si>
  <si>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</si>
  <si>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</si>
  <si>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</si>
  <si>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</si>
  <si>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</si>
  <si>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</si>
  <si>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</si>
  <si>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</si>
  <si>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</si>
  <si>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</si>
  <si>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</si>
  <si>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</si>
  <si>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</si>
  <si>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</si>
  <si>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</si>
  <si>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</si>
  <si>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</si>
  <si>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</si>
  <si>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</si>
  <si>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</si>
  <si>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</si>
  <si>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</si>
  <si>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</si>
  <si>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</si>
  <si>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</si>
  <si>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</si>
  <si>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</si>
  <si>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</si>
  <si>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</si>
  <si>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</si>
  <si>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</si>
  <si>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</si>
  <si>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</si>
  <si>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</si>
  <si>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</si>
  <si>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</si>
  <si>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</si>
  <si>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</si>
  <si>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</si>
  <si>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</si>
  <si>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</si>
  <si>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</si>
  <si>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</si>
  <si>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</si>
  <si>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</si>
  <si>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</si>
  <si>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</si>
  <si>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</si>
  <si>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</si>
  <si>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</si>
  <si>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</si>
  <si>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</si>
  <si>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</si>
  <si>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</si>
  <si>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</si>
  <si>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</si>
  <si>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</si>
  <si>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</si>
  <si>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</si>
  <si>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</si>
  <si>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</si>
  <si>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</si>
  <si>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</si>
  <si>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</si>
  <si>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</si>
  <si>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</si>
  <si>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</si>
  <si>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</si>
  <si>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</si>
  <si>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</si>
  <si>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</si>
  <si>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</si>
  <si>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</si>
  <si>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TOTAL GENERAL</t>
  </si>
  <si>
    <t>Fecha corte</t>
  </si>
  <si>
    <t>Total general</t>
  </si>
  <si>
    <t>Suma de VALOR</t>
  </si>
  <si>
    <t>Total</t>
  </si>
  <si>
    <t>B1500000049</t>
  </si>
  <si>
    <t>B1500000340</t>
  </si>
  <si>
    <t>AUTOSAI</t>
  </si>
  <si>
    <t>PAGO FACT. NO.0149 MANTENIMINETO VEHICULO CEIZTUR</t>
  </si>
  <si>
    <t>PAGO FACT. NO. 0340 MANTNIMIENTO VEHICULO NISSAN NAVARA PLACA L339984</t>
  </si>
  <si>
    <t>COMERCIAL MINI SRL</t>
  </si>
  <si>
    <t>B1500000513</t>
  </si>
  <si>
    <t xml:space="preserve">INSTITUTO DE FORMACION TURISTICA </t>
  </si>
  <si>
    <t>PAGO FACT. NO.0513 SERVICIO DE ALMUERZO EMPLEADOS DEL CEIZTUR</t>
  </si>
  <si>
    <t>B1500000510</t>
  </si>
  <si>
    <t>PAGO FACT. NO.0510 SERVICIO DE ALMUERZO EMPLEADOS DEL CEIZTUR</t>
  </si>
  <si>
    <t>B1500000508</t>
  </si>
  <si>
    <t>PAGO FACT. NO.0508 SERVICIO DE ALMUERZO EMPLEADOS DEL CEIZTUR</t>
  </si>
  <si>
    <t>B1500000507</t>
  </si>
  <si>
    <t>PAGO FACT. NO.0507 SERVICIO DE ALMUERZO EMPLEADOS DEL CEIZTUR</t>
  </si>
  <si>
    <t>B1500000293</t>
  </si>
  <si>
    <t>FL BETANCES &amp; ASOCIADOS</t>
  </si>
  <si>
    <t xml:space="preserve">PAGO FACT. NO. 0293 COMPRA DE ACCE POINT </t>
  </si>
  <si>
    <t>BEYOND OFFICE</t>
  </si>
  <si>
    <t>PAGO FACT. NO.0156 ADQUISICION DE SERVICIOS TECNOLOGICOS</t>
  </si>
  <si>
    <t>B1500000212</t>
  </si>
  <si>
    <t>MJP PROMOTION GROUP</t>
  </si>
  <si>
    <t>PAGO FACT. NO. 0212 COMPRA DE UNIFORMES LIMPIEZA DE PLAYA</t>
  </si>
  <si>
    <t>B1500000937</t>
  </si>
  <si>
    <t>ALL OFFICE SOLUTIONS</t>
  </si>
  <si>
    <t>PAGO NO. FACT. NO.0937 COMPRA DE TANQUE MANTENIMIENTO DE TINTA PARA PLOTTER</t>
  </si>
  <si>
    <t>B1500002052</t>
  </si>
  <si>
    <t>GTC INDUSTRIAL SRL</t>
  </si>
  <si>
    <t>PAGO  FACT. NO.2052 COMPRA DE PAPELES HIGIENICOS</t>
  </si>
  <si>
    <t>B1500013022</t>
  </si>
  <si>
    <t>DELTA COMERCIAL S.A.</t>
  </si>
  <si>
    <t>PAGO FACT. NO.3022 MANTENIMIENTO DE VEHICULO</t>
  </si>
  <si>
    <t>DISTRIBUIDORA Y FERRETERIA MAYS</t>
  </si>
  <si>
    <t>PAGO FACT. NO. 0021 COMPRA DE UTENSILIOS PARA MANTENIMIENTO OFICINAS DEL CEIZTUR</t>
  </si>
  <si>
    <t>B1500001319</t>
  </si>
  <si>
    <t>CENTRO AUTOMOTIRZ REMESAS SRL</t>
  </si>
  <si>
    <t>PAGO FACT. NO.1319 SERVICIOS DE REPARACION DE VEHICULOS</t>
  </si>
  <si>
    <t>B1500013009</t>
  </si>
  <si>
    <t>B1500013008</t>
  </si>
  <si>
    <t>PAGO FACT. NO.3009 MANTENIMIENTO DE VEHICULO</t>
  </si>
  <si>
    <t>PAGO FACT. NO.3008 MANTENIMIENTO DE VEHICULO</t>
  </si>
  <si>
    <t>LISTIN DIARIO</t>
  </si>
  <si>
    <t>PAGO FACT. NO.5085 PUBLICACION EN PERIODICO</t>
  </si>
  <si>
    <t>B1500005085</t>
  </si>
  <si>
    <t>B1500003278</t>
  </si>
  <si>
    <t>EL CARIBE</t>
  </si>
  <si>
    <t>PAGO FACT. NO.3278 PUBLICACION EN PERIODICO</t>
  </si>
  <si>
    <t>B1500000129</t>
  </si>
  <si>
    <t>MEGAPLAX SRL</t>
  </si>
  <si>
    <t>PAGO FACT. NO. 0129 COMPRA DE FUNDAS IMPRESAS</t>
  </si>
  <si>
    <t>XIOMARA DEL CARMEN MARMOLEJOS</t>
  </si>
  <si>
    <t>PAGO FACT. NO.0047 CONTRATO ALQUILER</t>
  </si>
  <si>
    <t>PAGO FACT. NO.0048 CONTRATO ALQUILER</t>
  </si>
  <si>
    <t>PAGO FACT. NO.0049 CONTRATO ALQUILER</t>
  </si>
  <si>
    <t>(en blanco)</t>
  </si>
  <si>
    <t>CUENTAS POR PAGAR CORTADAS AL: 31 DE OCTUBRE 2021</t>
  </si>
  <si>
    <t>31-Oct-21</t>
  </si>
  <si>
    <t>CUENTAS POR PAGAR OCTUBRE 2021</t>
  </si>
  <si>
    <t>PREPARADO POR</t>
  </si>
  <si>
    <t>REVISADO POR</t>
  </si>
  <si>
    <t>ANYOLANI NOLASCO</t>
  </si>
  <si>
    <t xml:space="preserve">JOSE LUIS MAÑON </t>
  </si>
  <si>
    <t>ENCARGADA DIVISION CONTABILIDAD</t>
  </si>
  <si>
    <t>ENCARGADO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</si>
</sst>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_-* #,##0_-;\-* #,##0_-;_-* &quot;-&quot;??_-;_-@_-"/>
  </numFmts>
  <fonts count="24"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sz val="10"/>
      <name val="Century Gothic"/>
      <family val="2"/>
    </font>
    <font>
      <b/>
      <sz val="10"/>
      <color indexed="9"/>
      <name val="Century Gothic"/>
      <family val="2"/>
    </font>
    <font>
      <b/>
      <sz val="10"/>
      <color indexed="8"/>
      <name val="Century Gothic"/>
      <family val="2"/>
    </font>
    <font>
      <b/>
      <sz val="10"/>
      <name val="Century Gothic"/>
      <family val="2"/>
    </font>
    <font>
      <sz val="10"/>
      <color indexed="8"/>
      <name val="Century Gothic"/>
      <family val="2"/>
    </font>
  </fonts>
  <fills count="11">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7" tint="0.79998168889431442"/>
        <bgColor indexed="64"/>
      </patternFill>
    </fill>
  </fills>
  <borders count="31">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2" fillId="0" borderId="0" xfId="0" applyFont="1"/>
    <xf numFmtId="0" fontId="11" fillId="0" borderId="6" xfId="0" applyFont="1" applyBorder="1"/>
    <xf numFmtId="0" fontId="11" fillId="0" borderId="0" xfId="0" applyFont="1"/>
    <xf numFmtId="43" fontId="0" fillId="0" borderId="0" xfId="1" applyFont="1"/>
    <xf numFmtId="0" fontId="0" fillId="0" borderId="0" xfId="0" applyAlignment="1">
      <alignment horizontal="center"/>
    </xf>
    <xf numFmtId="0" fontId="13" fillId="0" borderId="6" xfId="0" applyFont="1" applyBorder="1"/>
    <xf numFmtId="166" fontId="8" fillId="0" borderId="8" xfId="0" applyNumberFormat="1" applyFont="1" applyBorder="1"/>
    <xf numFmtId="166" fontId="14" fillId="0" borderId="0" xfId="0" applyNumberFormat="1" applyFont="1"/>
    <xf numFmtId="166" fontId="15" fillId="0" borderId="0" xfId="0" applyNumberFormat="1" applyFont="1"/>
    <xf numFmtId="0" fontId="0" fillId="2" borderId="9" xfId="0" applyFill="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166" fontId="0" fillId="0" borderId="8" xfId="0" applyNumberFormat="1" applyBorder="1"/>
    <xf numFmtId="0" fontId="11" fillId="0" borderId="0" xfId="0" applyFont="1" applyAlignment="1">
      <alignment horizontal="center"/>
    </xf>
    <xf numFmtId="0" fontId="17" fillId="0" borderId="0" xfId="0" applyFont="1"/>
    <xf numFmtId="0" fontId="17" fillId="0" borderId="6" xfId="0" applyFont="1" applyBorder="1"/>
    <xf numFmtId="0" fontId="17" fillId="0" borderId="7" xfId="0" applyFont="1" applyBorder="1"/>
    <xf numFmtId="0" fontId="18" fillId="0" borderId="0" xfId="0" applyFont="1"/>
    <xf numFmtId="0" fontId="17" fillId="0" borderId="0" xfId="0" applyFont="1" applyAlignment="1">
      <alignment horizontal="center"/>
    </xf>
    <xf numFmtId="166" fontId="18" fillId="0" borderId="8" xfId="0" applyNumberFormat="1" applyFont="1" applyBorder="1"/>
    <xf numFmtId="43" fontId="17" fillId="0" borderId="0" xfId="0" applyNumberFormat="1" applyFont="1"/>
    <xf numFmtId="166" fontId="13" fillId="0" borderId="0" xfId="0" applyNumberFormat="1" applyFont="1"/>
    <xf numFmtId="0" fontId="17" fillId="2" borderId="9" xfId="0" applyFont="1" applyFill="1" applyBorder="1"/>
    <xf numFmtId="166" fontId="17" fillId="0" borderId="8"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19" fillId="0" borderId="0" xfId="0" applyFont="1"/>
    <xf numFmtId="0" fontId="20" fillId="0" borderId="0" xfId="0" applyFont="1" applyAlignment="1" applyProtection="1">
      <alignment vertical="top" wrapText="1" readingOrder="1"/>
      <protection locked="0"/>
    </xf>
    <xf numFmtId="0" fontId="19" fillId="0" borderId="0" xfId="0" applyFont="1" applyAlignment="1">
      <alignment readingOrder="1"/>
    </xf>
    <xf numFmtId="0" fontId="21" fillId="0" borderId="12" xfId="0" applyFont="1" applyBorder="1" applyAlignment="1" applyProtection="1">
      <alignment vertical="top" wrapText="1" readingOrder="1"/>
      <protection locked="0"/>
    </xf>
    <xf numFmtId="0" fontId="22" fillId="0" borderId="0" xfId="0" applyFont="1"/>
    <xf numFmtId="39" fontId="19" fillId="5" borderId="0" xfId="0" applyNumberFormat="1" applyFont="1" applyFill="1"/>
    <xf numFmtId="0" fontId="19" fillId="5" borderId="0" xfId="0" applyFont="1" applyFill="1"/>
    <xf numFmtId="166" fontId="17" fillId="0" borderId="0" xfId="0" applyNumberFormat="1" applyFont="1" applyAlignment="1">
      <alignment horizontal="center"/>
    </xf>
    <xf numFmtId="166" fontId="17" fillId="5" borderId="0" xfId="0" applyNumberFormat="1" applyFont="1" applyFill="1"/>
    <xf numFmtId="165" fontId="19" fillId="0" borderId="0" xfId="0" applyNumberFormat="1" applyFont="1"/>
    <xf numFmtId="0" fontId="0" fillId="6" borderId="0" xfId="0" applyFill="1"/>
    <xf numFmtId="2" fontId="19" fillId="5" borderId="10" xfId="0" applyNumberFormat="1" applyFont="1" applyFill="1" applyBorder="1"/>
    <xf numFmtId="0" fontId="0" fillId="7" borderId="0" xfId="0" applyFill="1"/>
    <xf numFmtId="0" fontId="0" fillId="0" borderId="23" xfId="0" pivotButton="1" applyBorder="1"/>
    <xf numFmtId="0" fontId="0" fillId="0" borderId="24" xfId="0" applyBorder="1"/>
    <xf numFmtId="0" fontId="0" fillId="0" borderId="25" xfId="0" applyBorder="1"/>
    <xf numFmtId="0" fontId="0" fillId="0" borderId="26" xfId="0" applyBorder="1"/>
    <xf numFmtId="0" fontId="0" fillId="7" borderId="23" xfId="0" applyFill="1" applyBorder="1"/>
    <xf numFmtId="0" fontId="0" fillId="7" borderId="24" xfId="0" applyFill="1" applyBorder="1"/>
    <xf numFmtId="0" fontId="0" fillId="7" borderId="27" xfId="0" applyFill="1" applyBorder="1"/>
    <xf numFmtId="0" fontId="0" fillId="7" borderId="28" xfId="0" applyFill="1" applyBorder="1"/>
    <xf numFmtId="0" fontId="0" fillId="8" borderId="27" xfId="0" applyFill="1" applyBorder="1"/>
    <xf numFmtId="0" fontId="0" fillId="8" borderId="28" xfId="0" applyFill="1" applyBorder="1"/>
    <xf numFmtId="0" fontId="0" fillId="8" borderId="0" xfId="0" applyFill="1"/>
    <xf numFmtId="0" fontId="0" fillId="6" borderId="27" xfId="0" applyFill="1" applyBorder="1"/>
    <xf numFmtId="0" fontId="0" fillId="6" borderId="28" xfId="0" applyFill="1" applyBorder="1"/>
    <xf numFmtId="0" fontId="0" fillId="9" borderId="27" xfId="0" applyFill="1" applyBorder="1"/>
    <xf numFmtId="0" fontId="0" fillId="9" borderId="28" xfId="0" applyFill="1" applyBorder="1"/>
    <xf numFmtId="0" fontId="0" fillId="9" borderId="0" xfId="0" applyFill="1"/>
    <xf numFmtId="0" fontId="0" fillId="10" borderId="27" xfId="0" applyFill="1" applyBorder="1"/>
    <xf numFmtId="0" fontId="0" fillId="10" borderId="28" xfId="0" applyFill="1" applyBorder="1"/>
    <xf numFmtId="0" fontId="0" fillId="10" borderId="0" xfId="0" applyFill="1"/>
    <xf numFmtId="0" fontId="4" fillId="0" borderId="0" xfId="0" applyFont="1" applyAlignment="1" applyProtection="1">
      <alignment horizontal="center" vertical="top" wrapText="1" readingOrder="1"/>
      <protection locked="0"/>
    </xf>
    <xf numFmtId="0" fontId="0" fillId="0" borderId="0" xfId="0"/>
    <xf numFmtId="0" fontId="19" fillId="0" borderId="0" xfId="0" applyFont="1"/>
    <xf numFmtId="0" fontId="16" fillId="0" borderId="6" xfId="0" applyFont="1" applyBorder="1" applyAlignment="1">
      <alignment horizontal="center"/>
    </xf>
    <xf numFmtId="0" fontId="16" fillId="0" borderId="0" xfId="0" applyFont="1" applyAlignment="1">
      <alignment horizontal="center"/>
    </xf>
    <xf numFmtId="0" fontId="16" fillId="0" borderId="7"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1" fillId="0" borderId="6" xfId="0" applyFont="1" applyBorder="1" applyAlignment="1">
      <alignment horizontal="center" vertical="center"/>
    </xf>
    <xf numFmtId="0" fontId="22" fillId="3" borderId="0" xfId="0" applyFont="1" applyFill="1" applyAlignment="1">
      <alignment horizontal="center"/>
    </xf>
    <xf numFmtId="0" fontId="22" fillId="3" borderId="19" xfId="0" applyFont="1" applyFill="1" applyBorder="1" applyAlignment="1">
      <alignment horizontal="center"/>
    </xf>
    <xf numFmtId="0" fontId="21" fillId="4" borderId="17" xfId="0" applyFont="1" applyFill="1" applyBorder="1" applyAlignment="1" applyProtection="1">
      <alignment vertical="center" wrapText="1" readingOrder="1"/>
      <protection locked="0"/>
    </xf>
    <xf numFmtId="0" fontId="21" fillId="4" borderId="13" xfId="0" applyFont="1" applyFill="1" applyBorder="1" applyAlignment="1" applyProtection="1">
      <alignment horizontal="center" vertical="center" wrapText="1" readingOrder="1"/>
      <protection locked="0"/>
    </xf>
    <xf numFmtId="167" fontId="21" fillId="4" borderId="10" xfId="0" applyNumberFormat="1" applyFont="1" applyFill="1" applyBorder="1" applyAlignment="1" applyProtection="1">
      <alignment horizontal="center" vertical="top" wrapText="1" readingOrder="1"/>
      <protection locked="0"/>
    </xf>
    <xf numFmtId="0" fontId="23" fillId="5" borderId="18" xfId="0" applyFont="1" applyFill="1" applyBorder="1" applyAlignment="1" applyProtection="1">
      <alignment vertical="top" wrapText="1" readingOrder="1"/>
      <protection locked="0"/>
    </xf>
    <xf numFmtId="167" fontId="23" fillId="5" borderId="10" xfId="0" applyNumberFormat="1" applyFont="1" applyFill="1" applyBorder="1" applyAlignment="1" applyProtection="1">
      <alignment horizontal="center" vertical="top" wrapText="1" readingOrder="1"/>
      <protection locked="0"/>
    </xf>
    <xf numFmtId="0" fontId="23" fillId="5" borderId="10" xfId="0" applyFont="1" applyFill="1" applyBorder="1" applyAlignment="1" applyProtection="1">
      <alignment vertical="top" wrapText="1" readingOrder="1"/>
      <protection locked="0"/>
    </xf>
    <xf numFmtId="0" fontId="23" fillId="5" borderId="10" xfId="0" applyFont="1" applyFill="1" applyBorder="1" applyAlignment="1" applyProtection="1">
      <alignment horizontal="left" vertical="top" wrapText="1" readingOrder="1"/>
      <protection locked="0"/>
    </xf>
    <xf numFmtId="165" fontId="23" fillId="5" borderId="10" xfId="0" applyNumberFormat="1" applyFont="1" applyFill="1" applyBorder="1" applyAlignment="1" applyProtection="1">
      <alignment vertical="top" wrapText="1" readingOrder="1"/>
      <protection locked="0"/>
    </xf>
    <xf numFmtId="165" fontId="21" fillId="3" borderId="14" xfId="0" applyNumberFormat="1" applyFont="1" applyFill="1" applyBorder="1" applyAlignment="1" applyProtection="1">
      <alignment vertical="top" wrapText="1" readingOrder="1"/>
      <protection locked="0"/>
    </xf>
    <xf numFmtId="0" fontId="22" fillId="0" borderId="29" xfId="0" applyFont="1" applyBorder="1" applyAlignment="1" applyProtection="1">
      <alignment horizontal="center" vertical="top"/>
      <protection locked="0"/>
    </xf>
    <xf numFmtId="0" fontId="22" fillId="0" borderId="30" xfId="0" applyFont="1" applyBorder="1" applyAlignment="1" applyProtection="1">
      <alignment horizontal="center" vertical="top"/>
      <protection locked="0"/>
    </xf>
    <xf numFmtId="0" fontId="19" fillId="0" borderId="0" xfId="0" applyFont="1" applyAlignment="1">
      <alignment horizontal="left"/>
    </xf>
    <xf numFmtId="0" fontId="22" fillId="0" borderId="0" xfId="0" applyFont="1" applyAlignment="1">
      <alignment horizontal="center" vertical="top"/>
    </xf>
    <xf numFmtId="169" fontId="19" fillId="0" borderId="0" xfId="1" applyNumberFormat="1" applyFont="1" applyFill="1" applyAlignment="1">
      <alignment horizontal="center" vertical="top"/>
    </xf>
    <xf numFmtId="169" fontId="22" fillId="0" borderId="0" xfId="1" applyNumberFormat="1" applyFont="1" applyFill="1" applyAlignment="1">
      <alignment horizontal="center" vertical="top"/>
    </xf>
    <xf numFmtId="0" fontId="21" fillId="3" borderId="15" xfId="0" applyFont="1" applyFill="1" applyBorder="1" applyAlignment="1" applyProtection="1">
      <alignment vertical="center" wrapText="1" readingOrder="1"/>
      <protection locked="0"/>
    </xf>
    <xf numFmtId="0" fontId="21" fillId="3" borderId="16" xfId="0" applyFont="1" applyFill="1" applyBorder="1" applyAlignment="1" applyProtection="1">
      <alignment vertical="center" wrapText="1" readingOrder="1"/>
      <protection locked="0"/>
    </xf>
  </cellXfs>
  <cellStyles count="2">
    <cellStyle name="Millares" xfId="1" builtinId="3"/>
    <cellStyle name="Normal" xfId="0" builtinId="0"/>
  </cellStyles>
  <dxfs count="21">
    <dxf>
      <font>
        <strike val="0"/>
        <outline val="0"/>
        <shadow val="0"/>
        <u val="none"/>
        <vertAlign val="baseline"/>
        <sz val="10"/>
        <name val="Century Gothic"/>
        <family val="2"/>
        <scheme val="none"/>
      </font>
    </dxf>
    <dxf>
      <font>
        <b/>
        <i val="0"/>
        <strike val="0"/>
        <condense val="0"/>
        <extend val="0"/>
        <outline val="0"/>
        <shadow val="0"/>
        <u val="none"/>
        <vertAlign val="baseline"/>
        <sz val="10"/>
        <color indexed="8"/>
        <name val="Century Gothic"/>
        <family val="2"/>
        <scheme val="none"/>
      </font>
      <fill>
        <patternFill patternType="solid">
          <fgColor indexed="64"/>
          <bgColor theme="0" tint="-0.249977111117893"/>
        </patternFill>
      </fill>
      <alignment horizontal="center" vertical="center" textRotation="0" wrapText="1" indent="0" justifyLastLine="0" shrinkToFit="0" readingOrder="1"/>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Century Gothic"/>
        <family val="2"/>
        <scheme val="none"/>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entury Gothic"/>
        <family val="2"/>
        <scheme val="none"/>
      </font>
      <numFmt numFmtId="165" formatCode="[$-10409]#,##0.00;\(#,##0.00\)"/>
      <fill>
        <patternFill patternType="solid">
          <fgColor indexed="64"/>
          <bgColor theme="0"/>
        </patternFill>
      </fill>
      <alignment horizontal="general"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b val="0"/>
        <i val="0"/>
        <strike val="0"/>
        <condense val="0"/>
        <extend val="0"/>
        <outline val="0"/>
        <shadow val="0"/>
        <u val="none"/>
        <vertAlign val="baseline"/>
        <sz val="10"/>
        <color indexed="8"/>
        <name val="Century Gothic"/>
        <family val="2"/>
        <scheme val="none"/>
      </font>
      <numFmt numFmtId="167" formatCode="[$-409]d\-mmm\-yy;@"/>
      <fill>
        <patternFill patternType="solid">
          <fgColor indexed="64"/>
          <bgColor theme="0"/>
        </patternFill>
      </fill>
      <alignment horizontal="center"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Century Gothic"/>
        <family val="2"/>
        <scheme val="none"/>
      </font>
      <fill>
        <patternFill patternType="solid">
          <fgColor indexed="64"/>
          <bgColor theme="0"/>
        </patternFill>
      </fill>
      <alignment horizontal="general" vertical="top" textRotation="0" wrapText="1" indent="0" justifyLastLine="0" shrinkToFit="0" readingOrder="1"/>
      <border diagonalUp="0" diagonalDown="0" outline="0">
        <left/>
        <right/>
        <top style="thin">
          <color indexed="64"/>
        </top>
        <bottom style="thin">
          <color indexed="64"/>
        </bottom>
      </border>
      <protection locked="0" hidden="0"/>
    </dxf>
    <dxf>
      <fill>
        <patternFill patternType="solid">
          <bgColor theme="7" tint="0.79998168889431442"/>
        </patternFill>
      </fill>
    </dxf>
    <dxf>
      <fill>
        <patternFill patternType="solid">
          <bgColor theme="7" tint="0.79998168889431442"/>
        </patternFill>
      </fill>
    </dxf>
    <dxf>
      <fill>
        <patternFill>
          <bgColor theme="8" tint="-0.249977111117893"/>
        </patternFill>
      </fill>
    </dxf>
    <dxf>
      <fill>
        <patternFill>
          <bgColor theme="8" tint="-0.249977111117893"/>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3" tint="0.59999389629810485"/>
        </patternFill>
      </fill>
    </dxf>
    <dxf>
      <fill>
        <patternFill patternType="solid">
          <bgColor theme="3" tint="0.59999389629810485"/>
        </patternFill>
      </fill>
    </dxf>
    <dxf>
      <fill>
        <patternFill patternType="solid">
          <bgColor theme="4" tint="0.39997558519241921"/>
        </patternFill>
      </fill>
    </dxf>
    <dxf>
      <fill>
        <patternFill patternType="solid">
          <bgColor theme="4" tint="0.39997558519241921"/>
        </patternFill>
      </fill>
    </dxf>
    <dxf>
      <border outline="0">
        <left style="medium">
          <color indexed="64"/>
        </left>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466" name="Picture 0" descr="739866b7-d43c-43be-b999-9ed92e2f5262">
          <a:extLst>
            <a:ext uri="{FF2B5EF4-FFF2-40B4-BE49-F238E27FC236}">
              <a16:creationId xmlns:a16="http://schemas.microsoft.com/office/drawing/2014/main" id="{411D16F9-C171-49A4-2F11-8B27596647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Billy/Departamento%20financiero%202021/DISPONIBILIDAD/CUENTAS%20POR%20PAGAR%20UAI/CUENTAS%20POR%20PAGAR%20SEPTIEMBRE%202021/CUENTAS%20X%20PAGAR%20SEPTIEMBRE%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FacturasPendientesAntigued"/>
      <sheetName val="SEPTIEMBRE 2021"/>
      <sheetName val="RESUMEN"/>
      <sheetName val="Hoja1"/>
      <sheetName val="INFORME"/>
    </sheetNames>
    <sheetDataSet>
      <sheetData sheetId="0"/>
      <sheetData sheetId="1">
        <row r="31">
          <cell r="E31">
            <v>26538834.439999998</v>
          </cell>
        </row>
      </sheetData>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529.513198379631" createdVersion="1" refreshedVersion="4" recordCount="26" upgradeOnRefresh="1" xr:uid="{00000000-000A-0000-FFFF-FFFF00000000}">
  <cacheSource type="worksheet">
    <worksheetSource name="Tabla1"/>
  </cacheSource>
  <cacheFields count="6">
    <cacheField name="NO. DOCUMENTO" numFmtId="0">
      <sharedItems/>
    </cacheField>
    <cacheField name="FECHA DEL DOCUMENTO" numFmtId="0">
      <sharedItems containsNonDate="0" containsDate="1" containsString="0" containsBlank="1" minDate="2020-04-20T00:00:00" maxDate="2021-10-28T00:00:00"/>
    </cacheField>
    <cacheField name="NOMBRE DEL SUPLIDOR" numFmtId="0">
      <sharedItems containsBlank="1" count="18">
        <s v="R&amp;U CONSTRUCTORA"/>
        <s v="XIOMARA DEL CARMEN MARMOLEJOS"/>
        <s v="CENTRO AUTOMOTIRZ REMESAS SRL"/>
        <s v="LISTIN DIARIO"/>
        <s v="EL CARIBE"/>
        <s v="MEGAPLAX SRL"/>
        <s v="INSTITUTO DE FORMACION TURISTICA "/>
        <s v="DISTRIBUIDORA Y FERRETERIA MAYS"/>
        <s v="GTC INDUSTRIAL SRL"/>
        <s v="MJP PROMOTION GROUP"/>
        <s v="ALL OFFICE SOLUTIONS"/>
        <s v="BEYOND OFFICE"/>
        <s v="FL BETANCES &amp; ASOCIADOS"/>
        <s v="DELTA COMERCIAL S.A."/>
        <s v="CONSTRUCTORA DAROGA "/>
        <s v="AUTOSAI"/>
        <s v="COMERCIAL MINI SRL"/>
        <m/>
      </sharedItems>
    </cacheField>
    <cacheField name="CONCEPTO " numFmtId="0">
      <sharedItems containsBlank="1"/>
    </cacheField>
    <cacheField name="VALOR" numFmtId="0">
      <sharedItems containsSemiMixedTypes="0" containsString="0" containsNumber="1" minValue="8351.16" maxValue="8496928.0299999993"/>
    </cacheField>
    <cacheField name="31-Oct-21" numFmtId="0">
      <sharedItems containsString="0" containsBlank="1" containsNumber="1" containsInteger="1" minValue="4" maxValue="559" count="19">
        <n v="559"/>
        <n v="468"/>
        <n v="80"/>
        <n v="45"/>
        <n v="31"/>
        <n v="27"/>
        <n v="19"/>
        <n v="20"/>
        <n v="18"/>
        <n v="13"/>
        <n v="12"/>
        <n v="10"/>
        <n v="9"/>
        <n v="5"/>
        <n v="4"/>
        <n v="331"/>
        <n v="116"/>
        <n v="114"/>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
  <r>
    <s v="B1500000009"/>
    <d v="2020-04-20T00:00:00"/>
    <x v="0"/>
    <s v="PAGO FACFT. NO. 0009 PAGO DE SUPERVISION DE LA CUB. NO. 31 SISTEMA ALCANTARILLADO SANITARIO LAS TERRENAS"/>
    <n v="980940.03"/>
    <x v="0"/>
  </r>
  <r>
    <s v="B1500000011"/>
    <d v="2020-07-20T00:00:00"/>
    <x v="0"/>
    <s v="PAGO FACFT. NO. 0011 PAGO DE SUPERVISION DE LA CUB. NO. 32 SISTEMA ALCANTARILLADO SANITARIO LAS TERRENAS"/>
    <n v="574960.27"/>
    <x v="1"/>
  </r>
  <r>
    <s v="B1500000047"/>
    <d v="2021-08-12T00:00:00"/>
    <x v="1"/>
    <s v="PAGO FACT. NO.0047 CONTRATO ALQUILER"/>
    <n v="373742.82"/>
    <x v="2"/>
  </r>
  <r>
    <s v="B1500000048"/>
    <d v="2021-08-12T00:00:00"/>
    <x v="1"/>
    <s v="PAGO FACT. NO.0048 CONTRATO ALQUILER"/>
    <n v="373742.82"/>
    <x v="2"/>
  </r>
  <r>
    <s v="B1500001319"/>
    <d v="2021-09-16T00:00:00"/>
    <x v="2"/>
    <s v="PAGO FACT. NO.1319 SERVICIOS DE REPARACION DE VEHICULOS"/>
    <n v="252490.5"/>
    <x v="3"/>
  </r>
  <r>
    <s v="B1500005085"/>
    <d v="2021-09-30T00:00:00"/>
    <x v="3"/>
    <s v="PAGO FACT. NO.5085 PUBLICACION EN PERIODICO"/>
    <n v="89988.57"/>
    <x v="4"/>
  </r>
  <r>
    <s v="B1500003278"/>
    <d v="2021-09-30T00:00:00"/>
    <x v="4"/>
    <s v="PAGO FACT. NO.3278 PUBLICACION EN PERIODICO"/>
    <n v="81862.5"/>
    <x v="4"/>
  </r>
  <r>
    <s v="B1500000129"/>
    <d v="2021-09-30T00:00:00"/>
    <x v="5"/>
    <s v="PAGO FACT. NO. 0129 COMPRA DE FUNDAS IMPRESAS"/>
    <n v="206243.41"/>
    <x v="4"/>
  </r>
  <r>
    <s v="B1500000507"/>
    <d v="2021-10-04T00:00:00"/>
    <x v="6"/>
    <s v="PAGO FACT. NO.0507 SERVICIO DE ALMUERZO EMPLEADOS DEL CEIZTUR"/>
    <n v="43650"/>
    <x v="5"/>
  </r>
  <r>
    <s v="B1500000049"/>
    <d v="2021-10-12T00:00:00"/>
    <x v="1"/>
    <s v="PAGO FACT. NO.0049 CONTRATO ALQUILER"/>
    <n v="373742.82"/>
    <x v="6"/>
  </r>
  <r>
    <s v="B1500000508"/>
    <d v="2021-10-11T00:00:00"/>
    <x v="6"/>
    <s v="PAGO FACT. NO.0508 SERVICIO DE ALMUERZO EMPLEADOS DEL CEIZTUR"/>
    <n v="45600"/>
    <x v="7"/>
  </r>
  <r>
    <s v="B1500000021"/>
    <d v="2021-10-13T00:00:00"/>
    <x v="7"/>
    <s v="PAGO FACT. NO. 0021 COMPRA DE UTENSILIOS PARA MANTENIMIENTO OFICINAS DEL CEIZTUR"/>
    <n v="75776.149999999994"/>
    <x v="8"/>
  </r>
  <r>
    <s v="B1500000510"/>
    <d v="2021-10-18T00:00:00"/>
    <x v="6"/>
    <s v="PAGO FACT. NO.0510 SERVICIO DE ALMUERZO EMPLEADOS DEL CEIZTUR"/>
    <n v="51150"/>
    <x v="9"/>
  </r>
  <r>
    <s v="B1500002052"/>
    <d v="2021-10-19T00:00:00"/>
    <x v="8"/>
    <s v="PAGO  FACT. NO.2052 COMPRA DE PAPELES HIGIENICOS"/>
    <n v="38940"/>
    <x v="10"/>
  </r>
  <r>
    <s v="B1500000212"/>
    <d v="2021-10-19T00:00:00"/>
    <x v="9"/>
    <s v="PAGO FACT. NO. 0212 COMPRA DE UNIFORMES LIMPIEZA DE PLAYA"/>
    <n v="598260"/>
    <x v="10"/>
  </r>
  <r>
    <s v="B1500000937"/>
    <d v="2021-10-21T00:00:00"/>
    <x v="10"/>
    <s v="PAGO NO. FACT. NO.0937 COMPRA DE TANQUE MANTENIMIENTO DE TINTA PARA PLOTTER"/>
    <n v="9468.32"/>
    <x v="11"/>
  </r>
  <r>
    <s v="B1500000156"/>
    <d v="2021-10-21T00:00:00"/>
    <x v="11"/>
    <s v="PAGO FACT. NO.0156 ADQUISICION DE SERVICIOS TECNOLOGICOS"/>
    <n v="427922.28"/>
    <x v="11"/>
  </r>
  <r>
    <s v="B1500000293"/>
    <d v="2021-10-22T00:00:00"/>
    <x v="12"/>
    <s v="PAGO FACT. NO. 0293 COMPRA DE ACCE POINT "/>
    <n v="75493.759999999995"/>
    <x v="12"/>
  </r>
  <r>
    <s v="B1500000513"/>
    <d v="2021-10-22T00:00:00"/>
    <x v="6"/>
    <s v="PAGO FACT. NO.0513 SERVICIO DE ALMUERZO EMPLEADOS DEL CEIZTUR"/>
    <n v="54150"/>
    <x v="12"/>
  </r>
  <r>
    <s v="B1500013009"/>
    <d v="2021-10-26T00:00:00"/>
    <x v="13"/>
    <s v="PAGO FACT. NO.3009 MANTENIMIENTO DE VEHICULO"/>
    <n v="17903.77"/>
    <x v="13"/>
  </r>
  <r>
    <s v="B1500013008"/>
    <d v="2021-10-26T00:00:00"/>
    <x v="13"/>
    <s v="PAGO FACT. NO.3008 MANTENIMIENTO DE VEHICULO"/>
    <n v="21988.99"/>
    <x v="13"/>
  </r>
  <r>
    <s v="B1500013022"/>
    <d v="2021-10-27T00:00:00"/>
    <x v="13"/>
    <s v="PAGO FACT. NO.3022 MANTENIMIENTO DE VEHICULO"/>
    <n v="8351.16"/>
    <x v="14"/>
  </r>
  <r>
    <s v="B1500000004"/>
    <d v="2020-12-04T00:00:00"/>
    <x v="14"/>
    <s v="PAGO FACT. NO. 0004 PAGO CUB. NO.4 RECONSTRUCCION VIA RAMIRO ESPINO Y ACCESOS ARROYO BARRIL SAMANA"/>
    <n v="3578570.46"/>
    <x v="15"/>
  </r>
  <r>
    <s v="B1500000340"/>
    <d v="2021-07-07T00:00:00"/>
    <x v="15"/>
    <s v="PAGO FACT. NO. 0340 MANTNIMIENTO VEHICULO NISSAN NAVARA PLACA L339984"/>
    <n v="71071.399999999994"/>
    <x v="16"/>
  </r>
  <r>
    <s v="B1500000149"/>
    <d v="2021-07-09T00:00:00"/>
    <x v="16"/>
    <s v="PAGO FACT. NO.0149 MANTENIMINETO VEHICULO CEIZTUR"/>
    <n v="70918"/>
    <x v="17"/>
  </r>
  <r>
    <s v="TOTAL GENERAL"/>
    <m/>
    <x v="17"/>
    <m/>
    <n v="8496928.0299999993"/>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5" cacheId="1" applyNumberFormats="0" applyBorderFormats="0" applyFontFormats="0" applyPatternFormats="0" applyAlignmentFormats="0" applyWidthHeightFormats="1" dataCaption="Datos" updatedVersion="7" showMemberPropertyTips="0" useAutoFormatting="1" itemPrintTitles="1" createdVersion="1" indent="0" compact="0" compactData="0" gridDropZones="1">
  <location ref="A3:B24" firstHeaderRow="2" firstDataRow="2" firstDataCol="1"/>
  <pivotFields count="6">
    <pivotField compact="0" outline="0" showAll="0" includeNewItemsInFilter="1"/>
    <pivotField compact="0" outline="0" showAll="0" includeNewItemsInFilter="1"/>
    <pivotField compact="0" outline="0" showAll="0" includeNewItemsInFilter="1">
      <items count="19">
        <item x="10"/>
        <item x="15"/>
        <item x="11"/>
        <item x="2"/>
        <item x="16"/>
        <item x="14"/>
        <item x="13"/>
        <item x="7"/>
        <item x="4"/>
        <item x="12"/>
        <item x="8"/>
        <item x="6"/>
        <item x="3"/>
        <item x="5"/>
        <item x="9"/>
        <item x="0"/>
        <item x="1"/>
        <item x="17"/>
        <item t="default"/>
      </items>
    </pivotField>
    <pivotField compact="0" outline="0" showAll="0" includeNewItemsInFilter="1"/>
    <pivotField dataField="1" compact="0" numFmtId="165" outline="0" showAll="0" includeNewItemsInFilter="1"/>
    <pivotField axis="axisRow" compact="0" outline="0" showAll="0" includeNewItemsInFilter="1">
      <items count="20">
        <item x="14"/>
        <item x="13"/>
        <item x="12"/>
        <item x="11"/>
        <item x="10"/>
        <item x="9"/>
        <item x="8"/>
        <item x="6"/>
        <item x="7"/>
        <item x="5"/>
        <item x="4"/>
        <item x="3"/>
        <item x="2"/>
        <item x="17"/>
        <item x="16"/>
        <item x="15"/>
        <item x="1"/>
        <item x="0"/>
        <item x="18"/>
        <item t="default"/>
      </items>
    </pivotField>
  </pivotFields>
  <rowFields count="1">
    <field x="5"/>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Suma de VALOR" fld="4" baseField="0" baseItem="0"/>
  </dataFields>
  <formats count="12">
    <format dxfId="19">
      <pivotArea outline="0" fieldPosition="0">
        <references count="1">
          <reference field="5" count="10" selected="0">
            <x v="0"/>
            <x v="1"/>
            <x v="2"/>
            <x v="3"/>
            <x v="4"/>
            <x v="5"/>
            <x v="6"/>
            <x v="7"/>
            <x v="8"/>
            <x v="9"/>
          </reference>
        </references>
      </pivotArea>
    </format>
    <format dxfId="18">
      <pivotArea dataOnly="0" labelOnly="1" outline="0" fieldPosition="0">
        <references count="1">
          <reference field="5" count="10">
            <x v="0"/>
            <x v="1"/>
            <x v="2"/>
            <x v="3"/>
            <x v="4"/>
            <x v="5"/>
            <x v="6"/>
            <x v="7"/>
            <x v="8"/>
            <x v="9"/>
          </reference>
        </references>
      </pivotArea>
    </format>
    <format dxfId="17">
      <pivotArea outline="0" fieldPosition="0">
        <references count="1">
          <reference field="5" count="2" selected="0">
            <x v="10"/>
            <x v="11"/>
          </reference>
        </references>
      </pivotArea>
    </format>
    <format dxfId="16">
      <pivotArea dataOnly="0" labelOnly="1" outline="0" fieldPosition="0">
        <references count="1">
          <reference field="5" count="2">
            <x v="10"/>
            <x v="11"/>
          </reference>
        </references>
      </pivotArea>
    </format>
    <format dxfId="15">
      <pivotArea outline="0" fieldPosition="0">
        <references count="1">
          <reference field="5" count="1" selected="0">
            <x v="12"/>
          </reference>
        </references>
      </pivotArea>
    </format>
    <format dxfId="14">
      <pivotArea dataOnly="0" labelOnly="1" outline="0" fieldPosition="0">
        <references count="1">
          <reference field="5" count="1">
            <x v="12"/>
          </reference>
        </references>
      </pivotArea>
    </format>
    <format dxfId="13">
      <pivotArea outline="0" fieldPosition="0">
        <references count="1">
          <reference field="5" count="2" selected="0">
            <x v="13"/>
            <x v="14"/>
          </reference>
        </references>
      </pivotArea>
    </format>
    <format dxfId="12">
      <pivotArea dataOnly="0" labelOnly="1" outline="0" fieldPosition="0">
        <references count="1">
          <reference field="5" count="2">
            <x v="13"/>
            <x v="14"/>
          </reference>
        </references>
      </pivotArea>
    </format>
    <format dxfId="11">
      <pivotArea outline="0" fieldPosition="0">
        <references count="1">
          <reference field="5" count="2" selected="0">
            <x v="13"/>
            <x v="14"/>
          </reference>
        </references>
      </pivotArea>
    </format>
    <format dxfId="10">
      <pivotArea dataOnly="0" labelOnly="1" outline="0" fieldPosition="0">
        <references count="1">
          <reference field="5" count="2">
            <x v="13"/>
            <x v="14"/>
          </reference>
        </references>
      </pivotArea>
    </format>
    <format dxfId="9">
      <pivotArea outline="0" fieldPosition="0">
        <references count="1">
          <reference field="5" count="4" selected="0">
            <x v="15"/>
            <x v="16"/>
            <x v="17"/>
            <x v="18"/>
          </reference>
        </references>
      </pivotArea>
    </format>
    <format dxfId="8">
      <pivotArea dataOnly="0" labelOnly="1" outline="0" fieldPosition="0">
        <references count="1">
          <reference field="5" count="4">
            <x v="15"/>
            <x v="16"/>
            <x v="17"/>
            <x v="1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6:G32" totalsRowShown="0" headerRowDxfId="1" dataDxfId="0" tableBorderDxfId="20">
  <autoFilter ref="B6:G32" xr:uid="{00000000-0009-0000-0100-000001000000}"/>
  <tableColumns count="6">
    <tableColumn id="1" xr3:uid="{00000000-0010-0000-0000-000001000000}" name="NO. DOCUMENTO" dataDxfId="7"/>
    <tableColumn id="2" xr3:uid="{00000000-0010-0000-0000-000002000000}" name="FECHA DEL DOCUMENTO" dataDxfId="6"/>
    <tableColumn id="3" xr3:uid="{00000000-0010-0000-0000-000003000000}" name="NOMBRE DEL SUPLIDOR" dataDxfId="5"/>
    <tableColumn id="4" xr3:uid="{00000000-0010-0000-0000-000004000000}" name="CONCEPTO " dataDxfId="4"/>
    <tableColumn id="5" xr3:uid="{00000000-0010-0000-0000-000005000000}" name="VALOR" dataDxfId="3"/>
    <tableColumn id="6" xr3:uid="{00000000-0010-0000-0000-000006000000}" name="31-Oct-21"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87" t="s">
        <v>27485</v>
      </c>
      <c r="D1" s="88"/>
      <c r="E1" s="88"/>
      <c r="F1" s="88"/>
      <c r="G1" s="88"/>
      <c r="H1" s="88"/>
      <c r="I1" s="88"/>
      <c r="J1" s="88"/>
    </row>
    <row r="2" spans="1:20" ht="45" customHeight="1" x14ac:dyDescent="0.2">
      <c r="B2" s="13"/>
      <c r="C2" s="88"/>
      <c r="D2" s="88"/>
      <c r="E2" s="88"/>
      <c r="F2" s="88"/>
      <c r="G2" s="88"/>
      <c r="H2" s="88"/>
      <c r="I2" s="88"/>
      <c r="J2" s="88"/>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87"/>
      <c r="N6" s="88"/>
      <c r="O6" s="88"/>
      <c r="P6" s="88"/>
      <c r="Q6" s="88"/>
      <c r="R6" s="88"/>
      <c r="S6" s="88"/>
      <c r="T6" s="88"/>
    </row>
    <row r="7" spans="1:20" ht="33.75" customHeight="1" x14ac:dyDescent="0.2">
      <c r="A7" s="5" t="s">
        <v>20377</v>
      </c>
      <c r="B7" s="5" t="s">
        <v>20378</v>
      </c>
      <c r="C7" s="17">
        <v>33722</v>
      </c>
      <c r="D7" s="6">
        <v>42733</v>
      </c>
      <c r="E7" s="5" t="s">
        <v>20381</v>
      </c>
      <c r="F7" s="7" t="s">
        <v>20382</v>
      </c>
      <c r="G7" s="8">
        <v>14004.62</v>
      </c>
      <c r="H7" s="9"/>
      <c r="I7" s="9"/>
      <c r="J7" s="9"/>
      <c r="K7" s="9"/>
      <c r="L7" s="18">
        <v>14004.62</v>
      </c>
      <c r="M7" s="88"/>
      <c r="N7" s="88"/>
      <c r="O7" s="88"/>
      <c r="P7" s="88"/>
      <c r="Q7" s="88"/>
      <c r="R7" s="88"/>
      <c r="S7" s="88"/>
      <c r="T7" s="88"/>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1"/>
  <sheetViews>
    <sheetView showGridLines="0" tabSelected="1" zoomScale="80" zoomScaleNormal="80" workbookViewId="0">
      <selection activeCell="D13" sqref="D13"/>
    </sheetView>
  </sheetViews>
  <sheetFormatPr baseColWidth="10" defaultRowHeight="13.5" x14ac:dyDescent="0.25"/>
  <cols>
    <col min="1" max="1" width="7" style="55" customWidth="1"/>
    <col min="2" max="2" width="20.7109375" style="55" customWidth="1"/>
    <col min="3" max="3" width="28.28515625" style="55" customWidth="1"/>
    <col min="4" max="4" width="27.7109375" style="55" customWidth="1"/>
    <col min="5" max="5" width="55.140625" style="55" customWidth="1"/>
    <col min="6" max="6" width="20.5703125" style="55" customWidth="1"/>
    <col min="7" max="7" width="14.140625" style="55" customWidth="1"/>
    <col min="8" max="8" width="19.7109375" style="55" customWidth="1"/>
    <col min="9" max="9" width="17.42578125" style="55" customWidth="1"/>
    <col min="10" max="10" width="21.42578125" style="55" customWidth="1"/>
    <col min="11" max="16384" width="11.42578125" style="55"/>
  </cols>
  <sheetData>
    <row r="1" spans="2:13" ht="25.5" customHeight="1" x14ac:dyDescent="0.25">
      <c r="B1" s="106" t="s">
        <v>900</v>
      </c>
      <c r="C1" s="106"/>
      <c r="D1" s="106"/>
      <c r="E1" s="106"/>
      <c r="F1" s="106"/>
      <c r="G1" s="89"/>
      <c r="H1" s="89"/>
      <c r="I1" s="89"/>
      <c r="J1" s="89"/>
      <c r="K1" s="89"/>
      <c r="L1" s="89"/>
      <c r="M1" s="89"/>
    </row>
    <row r="2" spans="2:13" x14ac:dyDescent="0.25">
      <c r="B2" s="56"/>
      <c r="C2" s="56"/>
      <c r="D2" s="57"/>
      <c r="E2" s="57"/>
      <c r="F2" s="57"/>
      <c r="G2" s="89"/>
      <c r="H2" s="89"/>
      <c r="I2" s="89"/>
      <c r="J2" s="89"/>
      <c r="K2" s="89"/>
      <c r="L2" s="89"/>
      <c r="M2" s="89"/>
    </row>
    <row r="3" spans="2:13" x14ac:dyDescent="0.25">
      <c r="B3" s="57"/>
      <c r="C3" s="57"/>
      <c r="D3" s="57"/>
      <c r="E3" s="57"/>
      <c r="F3" s="57"/>
    </row>
    <row r="4" spans="2:13" ht="23.25" customHeight="1" x14ac:dyDescent="0.25">
      <c r="B4" s="107" t="s">
        <v>28390</v>
      </c>
      <c r="C4" s="107"/>
      <c r="D4" s="107"/>
      <c r="E4" s="107"/>
      <c r="F4" s="107"/>
    </row>
    <row r="5" spans="2:13" ht="14.25" thickBot="1" x14ac:dyDescent="0.3">
      <c r="B5" s="58"/>
      <c r="C5" s="58"/>
      <c r="D5" s="117" t="s">
        <v>28460</v>
      </c>
      <c r="E5" s="118"/>
      <c r="F5" s="118"/>
      <c r="G5" s="59" t="s">
        <v>28399</v>
      </c>
    </row>
    <row r="6" spans="2:13" ht="35.25" customHeight="1" thickBot="1" x14ac:dyDescent="0.3">
      <c r="B6" s="108" t="s">
        <v>901</v>
      </c>
      <c r="C6" s="109" t="s">
        <v>902</v>
      </c>
      <c r="D6" s="109" t="s">
        <v>903</v>
      </c>
      <c r="E6" s="109" t="s">
        <v>904</v>
      </c>
      <c r="F6" s="109" t="s">
        <v>905</v>
      </c>
      <c r="G6" s="110" t="s">
        <v>28459</v>
      </c>
    </row>
    <row r="7" spans="2:13" s="61" customFormat="1" ht="38.25" customHeight="1" x14ac:dyDescent="0.25">
      <c r="B7" s="111" t="s">
        <v>25</v>
      </c>
      <c r="C7" s="112">
        <v>43941</v>
      </c>
      <c r="D7" s="113" t="s">
        <v>28395</v>
      </c>
      <c r="E7" s="114" t="s">
        <v>28397</v>
      </c>
      <c r="F7" s="115">
        <v>980940.03</v>
      </c>
      <c r="G7" s="66">
        <f>G6-C7</f>
        <v>559</v>
      </c>
      <c r="H7" s="60"/>
    </row>
    <row r="8" spans="2:13" s="61" customFormat="1" ht="38.25" customHeight="1" x14ac:dyDescent="0.25">
      <c r="B8" s="111" t="s">
        <v>18</v>
      </c>
      <c r="C8" s="112">
        <v>44032</v>
      </c>
      <c r="D8" s="113" t="s">
        <v>28395</v>
      </c>
      <c r="E8" s="114" t="s">
        <v>28396</v>
      </c>
      <c r="F8" s="115">
        <v>574960.27</v>
      </c>
      <c r="G8" s="66">
        <f t="shared" ref="G8:G31" si="0">$G$6-C8</f>
        <v>468</v>
      </c>
      <c r="H8" s="60"/>
    </row>
    <row r="9" spans="2:13" s="61" customFormat="1" ht="38.25" customHeight="1" x14ac:dyDescent="0.25">
      <c r="B9" s="111" t="s">
        <v>875</v>
      </c>
      <c r="C9" s="112">
        <v>44420</v>
      </c>
      <c r="D9" s="113" t="s">
        <v>28453</v>
      </c>
      <c r="E9" s="114" t="s">
        <v>28454</v>
      </c>
      <c r="F9" s="115">
        <v>373742.82</v>
      </c>
      <c r="G9" s="66">
        <f t="shared" si="0"/>
        <v>80</v>
      </c>
      <c r="H9" s="60"/>
    </row>
    <row r="10" spans="2:13" s="61" customFormat="1" ht="38.25" customHeight="1" x14ac:dyDescent="0.25">
      <c r="B10" s="111" t="s">
        <v>868</v>
      </c>
      <c r="C10" s="112">
        <v>44420</v>
      </c>
      <c r="D10" s="113" t="s">
        <v>28453</v>
      </c>
      <c r="E10" s="114" t="s">
        <v>28455</v>
      </c>
      <c r="F10" s="115">
        <v>373742.82</v>
      </c>
      <c r="G10" s="66">
        <f t="shared" si="0"/>
        <v>80</v>
      </c>
      <c r="H10" s="60"/>
    </row>
    <row r="11" spans="2:13" s="61" customFormat="1" ht="38.25" customHeight="1" x14ac:dyDescent="0.25">
      <c r="B11" s="111" t="s">
        <v>28437</v>
      </c>
      <c r="C11" s="112">
        <v>44455</v>
      </c>
      <c r="D11" s="113" t="s">
        <v>28438</v>
      </c>
      <c r="E11" s="114" t="s">
        <v>28439</v>
      </c>
      <c r="F11" s="115">
        <v>252490.5</v>
      </c>
      <c r="G11" s="66">
        <f t="shared" si="0"/>
        <v>45</v>
      </c>
      <c r="H11" s="60"/>
    </row>
    <row r="12" spans="2:13" s="61" customFormat="1" ht="38.25" customHeight="1" x14ac:dyDescent="0.25">
      <c r="B12" s="111" t="s">
        <v>28446</v>
      </c>
      <c r="C12" s="112">
        <v>44469</v>
      </c>
      <c r="D12" s="113" t="s">
        <v>28444</v>
      </c>
      <c r="E12" s="114" t="s">
        <v>28445</v>
      </c>
      <c r="F12" s="115">
        <v>89988.57</v>
      </c>
      <c r="G12" s="66">
        <f>$G$6-C12</f>
        <v>31</v>
      </c>
      <c r="H12" s="60"/>
    </row>
    <row r="13" spans="2:13" s="61" customFormat="1" ht="38.25" customHeight="1" x14ac:dyDescent="0.25">
      <c r="B13" s="111" t="s">
        <v>28447</v>
      </c>
      <c r="C13" s="112">
        <v>44469</v>
      </c>
      <c r="D13" s="113" t="s">
        <v>28448</v>
      </c>
      <c r="E13" s="114" t="s">
        <v>28449</v>
      </c>
      <c r="F13" s="115">
        <v>81862.5</v>
      </c>
      <c r="G13" s="66">
        <f t="shared" si="0"/>
        <v>31</v>
      </c>
      <c r="H13" s="60"/>
    </row>
    <row r="14" spans="2:13" s="61" customFormat="1" ht="38.25" customHeight="1" x14ac:dyDescent="0.25">
      <c r="B14" s="111" t="s">
        <v>28450</v>
      </c>
      <c r="C14" s="112">
        <v>44469</v>
      </c>
      <c r="D14" s="113" t="s">
        <v>28451</v>
      </c>
      <c r="E14" s="114" t="s">
        <v>28452</v>
      </c>
      <c r="F14" s="115">
        <v>206243.41</v>
      </c>
      <c r="G14" s="66">
        <f t="shared" si="0"/>
        <v>31</v>
      </c>
      <c r="H14" s="60"/>
    </row>
    <row r="15" spans="2:13" s="61" customFormat="1" ht="38.25" customHeight="1" x14ac:dyDescent="0.25">
      <c r="B15" s="111" t="s">
        <v>28416</v>
      </c>
      <c r="C15" s="112">
        <v>44473</v>
      </c>
      <c r="D15" s="113" t="s">
        <v>28410</v>
      </c>
      <c r="E15" s="114" t="s">
        <v>28417</v>
      </c>
      <c r="F15" s="115">
        <v>43650</v>
      </c>
      <c r="G15" s="66">
        <f t="shared" si="0"/>
        <v>27</v>
      </c>
      <c r="H15" s="60"/>
    </row>
    <row r="16" spans="2:13" s="61" customFormat="1" ht="38.25" customHeight="1" x14ac:dyDescent="0.25">
      <c r="B16" s="111" t="s">
        <v>28403</v>
      </c>
      <c r="C16" s="112">
        <v>44481</v>
      </c>
      <c r="D16" s="113" t="s">
        <v>28453</v>
      </c>
      <c r="E16" s="114" t="s">
        <v>28456</v>
      </c>
      <c r="F16" s="115">
        <v>373742.82</v>
      </c>
      <c r="G16" s="66">
        <f t="shared" si="0"/>
        <v>19</v>
      </c>
      <c r="H16" s="60"/>
    </row>
    <row r="17" spans="2:10" s="61" customFormat="1" ht="38.25" customHeight="1" x14ac:dyDescent="0.25">
      <c r="B17" s="111" t="s">
        <v>28414</v>
      </c>
      <c r="C17" s="112">
        <v>44480</v>
      </c>
      <c r="D17" s="113" t="s">
        <v>28410</v>
      </c>
      <c r="E17" s="114" t="s">
        <v>28415</v>
      </c>
      <c r="F17" s="115">
        <v>45600</v>
      </c>
      <c r="G17" s="66">
        <f t="shared" si="0"/>
        <v>20</v>
      </c>
      <c r="H17" s="60"/>
    </row>
    <row r="18" spans="2:10" s="61" customFormat="1" ht="38.25" customHeight="1" x14ac:dyDescent="0.25">
      <c r="B18" s="111" t="s">
        <v>171</v>
      </c>
      <c r="C18" s="112">
        <v>44482</v>
      </c>
      <c r="D18" s="113" t="s">
        <v>28435</v>
      </c>
      <c r="E18" s="114" t="s">
        <v>28436</v>
      </c>
      <c r="F18" s="115">
        <v>75776.149999999994</v>
      </c>
      <c r="G18" s="66">
        <f t="shared" si="0"/>
        <v>18</v>
      </c>
      <c r="H18" s="60"/>
    </row>
    <row r="19" spans="2:10" s="61" customFormat="1" ht="38.25" customHeight="1" x14ac:dyDescent="0.25">
      <c r="B19" s="111" t="s">
        <v>28412</v>
      </c>
      <c r="C19" s="112">
        <v>44487</v>
      </c>
      <c r="D19" s="113" t="s">
        <v>28410</v>
      </c>
      <c r="E19" s="114" t="s">
        <v>28413</v>
      </c>
      <c r="F19" s="115">
        <v>51150</v>
      </c>
      <c r="G19" s="66">
        <f t="shared" si="0"/>
        <v>13</v>
      </c>
      <c r="H19" s="60"/>
    </row>
    <row r="20" spans="2:10" s="61" customFormat="1" ht="38.25" customHeight="1" x14ac:dyDescent="0.25">
      <c r="B20" s="111" t="s">
        <v>28429</v>
      </c>
      <c r="C20" s="112">
        <v>44488</v>
      </c>
      <c r="D20" s="113" t="s">
        <v>28430</v>
      </c>
      <c r="E20" s="114" t="s">
        <v>28431</v>
      </c>
      <c r="F20" s="115">
        <v>38940</v>
      </c>
      <c r="G20" s="66">
        <f t="shared" si="0"/>
        <v>12</v>
      </c>
      <c r="H20" s="60"/>
    </row>
    <row r="21" spans="2:10" s="61" customFormat="1" ht="38.25" customHeight="1" x14ac:dyDescent="0.25">
      <c r="B21" s="111" t="s">
        <v>28423</v>
      </c>
      <c r="C21" s="112">
        <v>44488</v>
      </c>
      <c r="D21" s="113" t="s">
        <v>28424</v>
      </c>
      <c r="E21" s="114" t="s">
        <v>28425</v>
      </c>
      <c r="F21" s="115">
        <v>598260</v>
      </c>
      <c r="G21" s="66">
        <f t="shared" si="0"/>
        <v>12</v>
      </c>
      <c r="H21" s="60"/>
    </row>
    <row r="22" spans="2:10" s="61" customFormat="1" ht="38.25" customHeight="1" x14ac:dyDescent="0.25">
      <c r="B22" s="111" t="s">
        <v>28426</v>
      </c>
      <c r="C22" s="112">
        <v>44490</v>
      </c>
      <c r="D22" s="113" t="s">
        <v>28427</v>
      </c>
      <c r="E22" s="114" t="s">
        <v>28428</v>
      </c>
      <c r="F22" s="115">
        <v>9468.32</v>
      </c>
      <c r="G22" s="66">
        <f t="shared" si="0"/>
        <v>10</v>
      </c>
      <c r="H22" s="60"/>
    </row>
    <row r="23" spans="2:10" s="61" customFormat="1" ht="38.25" customHeight="1" x14ac:dyDescent="0.25">
      <c r="B23" s="111" t="s">
        <v>856</v>
      </c>
      <c r="C23" s="112">
        <v>44490</v>
      </c>
      <c r="D23" s="113" t="s">
        <v>28421</v>
      </c>
      <c r="E23" s="114" t="s">
        <v>28422</v>
      </c>
      <c r="F23" s="115">
        <v>427922.28</v>
      </c>
      <c r="G23" s="66">
        <f t="shared" si="0"/>
        <v>10</v>
      </c>
      <c r="H23" s="60"/>
    </row>
    <row r="24" spans="2:10" s="61" customFormat="1" ht="38.25" customHeight="1" x14ac:dyDescent="0.25">
      <c r="B24" s="111" t="s">
        <v>28418</v>
      </c>
      <c r="C24" s="112">
        <v>44491</v>
      </c>
      <c r="D24" s="113" t="s">
        <v>28419</v>
      </c>
      <c r="E24" s="114" t="s">
        <v>28420</v>
      </c>
      <c r="F24" s="115">
        <v>75493.759999999995</v>
      </c>
      <c r="G24" s="66">
        <f t="shared" si="0"/>
        <v>9</v>
      </c>
      <c r="H24" s="60"/>
    </row>
    <row r="25" spans="2:10" s="61" customFormat="1" ht="38.25" customHeight="1" x14ac:dyDescent="0.25">
      <c r="B25" s="111" t="s">
        <v>28409</v>
      </c>
      <c r="C25" s="112">
        <v>44491</v>
      </c>
      <c r="D25" s="113" t="s">
        <v>28410</v>
      </c>
      <c r="E25" s="114" t="s">
        <v>28411</v>
      </c>
      <c r="F25" s="115">
        <v>54150</v>
      </c>
      <c r="G25" s="66">
        <f t="shared" si="0"/>
        <v>9</v>
      </c>
      <c r="H25" s="60"/>
    </row>
    <row r="26" spans="2:10" s="61" customFormat="1" ht="38.25" customHeight="1" x14ac:dyDescent="0.25">
      <c r="B26" s="111" t="s">
        <v>28440</v>
      </c>
      <c r="C26" s="112">
        <v>44495</v>
      </c>
      <c r="D26" s="113" t="s">
        <v>28433</v>
      </c>
      <c r="E26" s="114" t="s">
        <v>28442</v>
      </c>
      <c r="F26" s="115">
        <v>17903.77</v>
      </c>
      <c r="G26" s="66">
        <f t="shared" si="0"/>
        <v>5</v>
      </c>
      <c r="H26" s="60"/>
    </row>
    <row r="27" spans="2:10" s="61" customFormat="1" ht="38.25" customHeight="1" x14ac:dyDescent="0.25">
      <c r="B27" s="111" t="s">
        <v>28441</v>
      </c>
      <c r="C27" s="112">
        <v>44495</v>
      </c>
      <c r="D27" s="113" t="s">
        <v>28433</v>
      </c>
      <c r="E27" s="114" t="s">
        <v>28443</v>
      </c>
      <c r="F27" s="115">
        <v>21988.99</v>
      </c>
      <c r="G27" s="66">
        <f t="shared" si="0"/>
        <v>5</v>
      </c>
      <c r="H27" s="60"/>
    </row>
    <row r="28" spans="2:10" s="61" customFormat="1" ht="38.25" customHeight="1" x14ac:dyDescent="0.25">
      <c r="B28" s="111" t="s">
        <v>28432</v>
      </c>
      <c r="C28" s="112">
        <v>44496</v>
      </c>
      <c r="D28" s="113" t="s">
        <v>28433</v>
      </c>
      <c r="E28" s="114" t="s">
        <v>28434</v>
      </c>
      <c r="F28" s="115">
        <v>8351.16</v>
      </c>
      <c r="G28" s="66">
        <f t="shared" si="0"/>
        <v>4</v>
      </c>
      <c r="H28" s="60"/>
    </row>
    <row r="29" spans="2:10" s="61" customFormat="1" ht="38.25" customHeight="1" x14ac:dyDescent="0.25">
      <c r="B29" s="111" t="s">
        <v>827</v>
      </c>
      <c r="C29" s="112">
        <v>44169</v>
      </c>
      <c r="D29" s="113" t="s">
        <v>28393</v>
      </c>
      <c r="E29" s="114" t="s">
        <v>28394</v>
      </c>
      <c r="F29" s="115">
        <v>3578570.46</v>
      </c>
      <c r="G29" s="66">
        <f t="shared" si="0"/>
        <v>331</v>
      </c>
    </row>
    <row r="30" spans="2:10" s="61" customFormat="1" ht="38.25" customHeight="1" x14ac:dyDescent="0.25">
      <c r="B30" s="111" t="s">
        <v>28404</v>
      </c>
      <c r="C30" s="112">
        <v>44384</v>
      </c>
      <c r="D30" s="115" t="s">
        <v>28405</v>
      </c>
      <c r="E30" s="115" t="s">
        <v>28407</v>
      </c>
      <c r="F30" s="115">
        <v>71071.399999999994</v>
      </c>
      <c r="G30" s="66">
        <f t="shared" si="0"/>
        <v>116</v>
      </c>
    </row>
    <row r="31" spans="2:10" s="61" customFormat="1" ht="38.25" customHeight="1" thickBot="1" x14ac:dyDescent="0.3">
      <c r="B31" s="111" t="s">
        <v>43</v>
      </c>
      <c r="C31" s="112">
        <v>44386</v>
      </c>
      <c r="D31" s="115" t="s">
        <v>28408</v>
      </c>
      <c r="E31" s="115" t="s">
        <v>28406</v>
      </c>
      <c r="F31" s="115">
        <v>70918</v>
      </c>
      <c r="G31" s="66">
        <f t="shared" si="0"/>
        <v>114</v>
      </c>
    </row>
    <row r="32" spans="2:10" ht="33.75" customHeight="1" thickBot="1" x14ac:dyDescent="0.3">
      <c r="B32" s="123"/>
      <c r="C32" s="123"/>
      <c r="D32" s="123" t="s">
        <v>28398</v>
      </c>
      <c r="E32" s="124"/>
      <c r="F32" s="116">
        <f>SUM(F7:F31)</f>
        <v>8496928.0299999993</v>
      </c>
      <c r="J32" s="64"/>
    </row>
    <row r="38" spans="3:5" x14ac:dyDescent="0.25">
      <c r="C38" s="119"/>
      <c r="D38" s="119"/>
      <c r="E38" s="119"/>
    </row>
    <row r="39" spans="3:5" x14ac:dyDescent="0.25">
      <c r="C39" s="120" t="s">
        <v>28461</v>
      </c>
      <c r="D39" s="120"/>
      <c r="E39" s="120" t="s">
        <v>28462</v>
      </c>
    </row>
    <row r="40" spans="3:5" x14ac:dyDescent="0.25">
      <c r="C40" s="121" t="s">
        <v>28463</v>
      </c>
      <c r="D40" s="121"/>
      <c r="E40" s="121" t="s">
        <v>28464</v>
      </c>
    </row>
    <row r="41" spans="3:5" x14ac:dyDescent="0.25">
      <c r="C41" s="122" t="s">
        <v>28465</v>
      </c>
      <c r="D41" s="122"/>
      <c r="E41" s="122" t="s">
        <v>28466</v>
      </c>
    </row>
  </sheetData>
  <mergeCells count="4">
    <mergeCell ref="B1:F1"/>
    <mergeCell ref="G1:M2"/>
    <mergeCell ref="B4:F4"/>
    <mergeCell ref="D5:F5"/>
  </mergeCells>
  <phoneticPr fontId="0" type="noConversion"/>
  <pageMargins left="0.70866141732283472" right="0.70866141732283472" top="0.74803149606299213" bottom="0.74803149606299213" header="0.31496062992125984" footer="0.31496062992125984"/>
  <pageSetup scale="7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A3" sqref="A3:G3"/>
    </sheetView>
  </sheetViews>
  <sheetFormatPr baseColWidth="10" defaultColWidth="11.5703125" defaultRowHeight="12.75" x14ac:dyDescent="0.2"/>
  <cols>
    <col min="1" max="1" width="11.5703125" style="42"/>
    <col min="2" max="2" width="18.710937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90" t="s">
        <v>907</v>
      </c>
      <c r="B1" s="91"/>
      <c r="C1" s="91"/>
      <c r="D1" s="91"/>
      <c r="E1" s="91"/>
      <c r="F1" s="91"/>
      <c r="G1" s="92"/>
    </row>
    <row r="2" spans="1:7" ht="3.6" customHeight="1" x14ac:dyDescent="0.25">
      <c r="A2" s="93"/>
      <c r="B2" s="94"/>
      <c r="C2" s="94"/>
      <c r="D2" s="94"/>
      <c r="E2" s="94"/>
      <c r="F2" s="94"/>
      <c r="G2" s="95"/>
    </row>
    <row r="3" spans="1:7" ht="15" x14ac:dyDescent="0.2">
      <c r="A3" s="96" t="s">
        <v>28391</v>
      </c>
      <c r="B3" s="97"/>
      <c r="C3" s="97"/>
      <c r="D3" s="97"/>
      <c r="E3" s="97"/>
      <c r="F3" s="97"/>
      <c r="G3" s="98"/>
    </row>
    <row r="4" spans="1:7" ht="15" x14ac:dyDescent="0.25">
      <c r="A4" s="29"/>
      <c r="D4" s="45" t="s">
        <v>28392</v>
      </c>
      <c r="F4" s="30"/>
      <c r="G4" s="44"/>
    </row>
    <row r="5" spans="1:7" ht="15" x14ac:dyDescent="0.25">
      <c r="A5" s="99" t="s">
        <v>28458</v>
      </c>
      <c r="B5" s="100"/>
      <c r="C5" s="100"/>
      <c r="D5" s="100"/>
      <c r="E5" s="100"/>
      <c r="F5" s="100"/>
      <c r="G5" s="101"/>
    </row>
    <row r="6" spans="1:7" x14ac:dyDescent="0.2">
      <c r="A6" s="43"/>
      <c r="E6" s="46"/>
      <c r="G6" s="44"/>
    </row>
    <row r="7" spans="1:7" x14ac:dyDescent="0.2">
      <c r="A7" s="43"/>
      <c r="E7" s="46"/>
      <c r="G7" s="44"/>
    </row>
    <row r="8" spans="1:7" x14ac:dyDescent="0.2">
      <c r="A8" s="33" t="s">
        <v>910</v>
      </c>
      <c r="C8" s="47">
        <f>+'OCTUBRE 2021'!F32</f>
        <v>8496928.0299999993</v>
      </c>
      <c r="E8" s="46"/>
      <c r="G8" s="44"/>
    </row>
    <row r="9" spans="1:7" ht="15" x14ac:dyDescent="0.25">
      <c r="A9" s="33" t="s">
        <v>911</v>
      </c>
      <c r="C9" s="35"/>
      <c r="D9" s="48"/>
      <c r="E9" s="46"/>
      <c r="G9" s="44"/>
    </row>
    <row r="10" spans="1:7" x14ac:dyDescent="0.2">
      <c r="A10" s="33" t="s">
        <v>912</v>
      </c>
      <c r="C10" s="63">
        <f>+'[1]SEPTIEMBRE 2021'!$E$31</f>
        <v>26538834.439999998</v>
      </c>
      <c r="E10" s="46"/>
      <c r="G10" s="44"/>
    </row>
    <row r="11" spans="1:7" x14ac:dyDescent="0.2">
      <c r="A11" s="43"/>
      <c r="E11" s="62"/>
      <c r="G11" s="44"/>
    </row>
    <row r="12" spans="1:7" x14ac:dyDescent="0.2">
      <c r="A12" s="33" t="s">
        <v>913</v>
      </c>
      <c r="C12" s="49">
        <f>+C8-C10</f>
        <v>-18041906.409999996</v>
      </c>
      <c r="E12" s="46"/>
      <c r="G12" s="44"/>
    </row>
    <row r="13" spans="1:7" x14ac:dyDescent="0.2">
      <c r="A13" s="33"/>
      <c r="E13" s="62"/>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0"/>
      <c r="C17" s="38" t="s">
        <v>916</v>
      </c>
      <c r="D17" s="39"/>
      <c r="E17" s="46"/>
      <c r="G17" s="44"/>
    </row>
    <row r="18" spans="1:7" x14ac:dyDescent="0.2">
      <c r="A18" s="33"/>
      <c r="E18" s="46"/>
      <c r="G18" s="44"/>
    </row>
    <row r="19" spans="1:7" ht="15" x14ac:dyDescent="0.25">
      <c r="A19" s="33" t="s">
        <v>917</v>
      </c>
      <c r="B19" s="51">
        <f>+Hoja3!C5</f>
        <v>1842397.25</v>
      </c>
      <c r="C19" s="30" t="s">
        <v>918</v>
      </c>
      <c r="D19" s="51">
        <f>+Hoja3!C15</f>
        <v>630584.98</v>
      </c>
      <c r="E19" s="41" t="s">
        <v>919</v>
      </c>
      <c r="F19" s="51">
        <f>+Hoja3!C17</f>
        <v>747485.64</v>
      </c>
      <c r="G19" s="44"/>
    </row>
    <row r="20" spans="1:7" x14ac:dyDescent="0.2">
      <c r="A20" s="33"/>
      <c r="E20" s="46"/>
      <c r="G20" s="44"/>
    </row>
    <row r="21" spans="1:7" ht="15" x14ac:dyDescent="0.25">
      <c r="A21" s="33" t="s">
        <v>920</v>
      </c>
      <c r="B21" s="51">
        <f>+Hoja3!C19</f>
        <v>141989.4</v>
      </c>
      <c r="C21" s="30" t="s">
        <v>921</v>
      </c>
      <c r="D21" s="51">
        <f>+Hoja3!C23</f>
        <v>5134470.76</v>
      </c>
      <c r="E21" s="46"/>
      <c r="F21" s="52">
        <f>+C8-B19-D19-F19-B21-D21</f>
        <v>0</v>
      </c>
      <c r="G21" s="44"/>
    </row>
    <row r="22" spans="1:7" x14ac:dyDescent="0.2">
      <c r="A22" s="43"/>
      <c r="E22" s="46"/>
      <c r="F22" s="48"/>
      <c r="G22" s="44"/>
    </row>
    <row r="23" spans="1:7" ht="13.5" thickBot="1" x14ac:dyDescent="0.25">
      <c r="A23" s="102" t="s">
        <v>922</v>
      </c>
      <c r="B23" s="103"/>
      <c r="C23" s="103"/>
      <c r="D23" s="103"/>
      <c r="E23" s="103"/>
      <c r="F23" s="103"/>
      <c r="G23" s="104"/>
    </row>
    <row r="24" spans="1:7" ht="13.5" thickTop="1" x14ac:dyDescent="0.2"/>
    <row r="26" spans="1:7" x14ac:dyDescent="0.2">
      <c r="E26" s="48"/>
    </row>
    <row r="27" spans="1:7" x14ac:dyDescent="0.2">
      <c r="E27" s="48"/>
      <c r="F27" s="53"/>
      <c r="G27" s="53"/>
    </row>
    <row r="28" spans="1:7" x14ac:dyDescent="0.2">
      <c r="E28" s="54"/>
      <c r="G28" s="53"/>
    </row>
    <row r="30" spans="1:7" x14ac:dyDescent="0.2">
      <c r="E30" s="48"/>
    </row>
  </sheetData>
  <mergeCells count="5">
    <mergeCell ref="A1:G1"/>
    <mergeCell ref="A2:G2"/>
    <mergeCell ref="A3:G3"/>
    <mergeCell ref="A5:G5"/>
    <mergeCell ref="A23:G2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4"/>
  <sheetViews>
    <sheetView workbookViewId="0">
      <selection activeCell="C24" sqref="C24"/>
    </sheetView>
  </sheetViews>
  <sheetFormatPr baseColWidth="10" defaultRowHeight="12.75" x14ac:dyDescent="0.2"/>
  <cols>
    <col min="1" max="1" width="15.28515625" bestFit="1" customWidth="1"/>
    <col min="2" max="2" width="12" bestFit="1" customWidth="1"/>
    <col min="3" max="3" width="17.28515625" bestFit="1" customWidth="1"/>
  </cols>
  <sheetData>
    <row r="3" spans="1:3" x14ac:dyDescent="0.2">
      <c r="A3" s="68" t="s">
        <v>28401</v>
      </c>
      <c r="B3" s="69"/>
    </row>
    <row r="4" spans="1:3" x14ac:dyDescent="0.2">
      <c r="A4" s="68" t="s">
        <v>28459</v>
      </c>
      <c r="B4" s="69" t="s">
        <v>28402</v>
      </c>
    </row>
    <row r="5" spans="1:3" x14ac:dyDescent="0.2">
      <c r="A5" s="72">
        <v>4</v>
      </c>
      <c r="B5" s="73">
        <v>8351.16</v>
      </c>
      <c r="C5" s="67">
        <f>+GETPIVOTDATA("VALOR",$A$3,"31-Oct-21",4)+GETPIVOTDATA("VALOR",$A$3,"31-Oct-21",5)+GETPIVOTDATA("VALOR",$A$3,"31-Oct-21",9)+GETPIVOTDATA("VALOR",$A$3,"31-Oct-21",10)+GETPIVOTDATA("VALOR",$A$3,"31-Oct-21",12)+GETPIVOTDATA("VALOR",$A$3,"31-Oct-21",13)+GETPIVOTDATA("VALOR",$A$3,"31-Oct-21",18)+GETPIVOTDATA("VALOR",$A$3,"31-Oct-21",19)+GETPIVOTDATA("VALOR",$A$3,"31-Oct-21",20)+GETPIVOTDATA("VALOR",$A$3,"31-Oct-21",27)</f>
        <v>1842397.25</v>
      </c>
    </row>
    <row r="6" spans="1:3" x14ac:dyDescent="0.2">
      <c r="A6" s="74">
        <v>5</v>
      </c>
      <c r="B6" s="75">
        <v>39892.76</v>
      </c>
    </row>
    <row r="7" spans="1:3" x14ac:dyDescent="0.2">
      <c r="A7" s="74">
        <v>9</v>
      </c>
      <c r="B7" s="75">
        <v>129643.76</v>
      </c>
    </row>
    <row r="8" spans="1:3" x14ac:dyDescent="0.2">
      <c r="A8" s="74">
        <v>10</v>
      </c>
      <c r="B8" s="75">
        <v>437390.60000000003</v>
      </c>
    </row>
    <row r="9" spans="1:3" x14ac:dyDescent="0.2">
      <c r="A9" s="74">
        <v>12</v>
      </c>
      <c r="B9" s="75">
        <v>637200</v>
      </c>
    </row>
    <row r="10" spans="1:3" x14ac:dyDescent="0.2">
      <c r="A10" s="74">
        <v>13</v>
      </c>
      <c r="B10" s="75">
        <v>51150</v>
      </c>
    </row>
    <row r="11" spans="1:3" x14ac:dyDescent="0.2">
      <c r="A11" s="74">
        <v>18</v>
      </c>
      <c r="B11" s="75">
        <v>75776.149999999994</v>
      </c>
    </row>
    <row r="12" spans="1:3" x14ac:dyDescent="0.2">
      <c r="A12" s="74">
        <v>19</v>
      </c>
      <c r="B12" s="75">
        <v>373742.82</v>
      </c>
    </row>
    <row r="13" spans="1:3" x14ac:dyDescent="0.2">
      <c r="A13" s="74">
        <v>20</v>
      </c>
      <c r="B13" s="75">
        <v>45600</v>
      </c>
    </row>
    <row r="14" spans="1:3" x14ac:dyDescent="0.2">
      <c r="A14" s="74">
        <v>27</v>
      </c>
      <c r="B14" s="75">
        <v>43650</v>
      </c>
    </row>
    <row r="15" spans="1:3" x14ac:dyDescent="0.2">
      <c r="A15" s="76">
        <v>31</v>
      </c>
      <c r="B15" s="77">
        <v>378094.48</v>
      </c>
      <c r="C15" s="78">
        <f>+GETPIVOTDATA("VALOR",$A$3,"31-Oct-21",31)+GETPIVOTDATA("VALOR",$A$3,"31-Oct-21",45)</f>
        <v>630584.98</v>
      </c>
    </row>
    <row r="16" spans="1:3" x14ac:dyDescent="0.2">
      <c r="A16" s="76">
        <v>45</v>
      </c>
      <c r="B16" s="77">
        <v>252490.5</v>
      </c>
    </row>
    <row r="17" spans="1:3" x14ac:dyDescent="0.2">
      <c r="A17" s="79">
        <v>80</v>
      </c>
      <c r="B17" s="80">
        <v>747485.64</v>
      </c>
      <c r="C17" s="65">
        <f>+GETPIVOTDATA("VALOR",$A$3,"31-Oct-21",80)</f>
        <v>747485.64</v>
      </c>
    </row>
    <row r="18" spans="1:3" x14ac:dyDescent="0.2">
      <c r="A18" s="81">
        <v>114</v>
      </c>
      <c r="B18" s="82">
        <v>70918</v>
      </c>
    </row>
    <row r="19" spans="1:3" x14ac:dyDescent="0.2">
      <c r="A19" s="81">
        <v>116</v>
      </c>
      <c r="B19" s="82">
        <v>71071.399999999994</v>
      </c>
      <c r="C19" s="83">
        <f>+GETPIVOTDATA("VALOR",$A$3,"31-Oct-21",114)+GETPIVOTDATA("VALOR",$A$3,"31-Oct-21",116)</f>
        <v>141989.4</v>
      </c>
    </row>
    <row r="20" spans="1:3" x14ac:dyDescent="0.2">
      <c r="A20" s="84">
        <v>331</v>
      </c>
      <c r="B20" s="85">
        <v>3578570.46</v>
      </c>
    </row>
    <row r="21" spans="1:3" x14ac:dyDescent="0.2">
      <c r="A21" s="84">
        <v>468</v>
      </c>
      <c r="B21" s="85">
        <v>574960.27</v>
      </c>
    </row>
    <row r="22" spans="1:3" x14ac:dyDescent="0.2">
      <c r="A22" s="84">
        <v>559</v>
      </c>
      <c r="B22" s="85">
        <v>980940.03</v>
      </c>
    </row>
    <row r="23" spans="1:3" x14ac:dyDescent="0.2">
      <c r="A23" s="84" t="s">
        <v>28457</v>
      </c>
      <c r="B23" s="85">
        <v>8496928.0299999993</v>
      </c>
      <c r="C23" s="86">
        <f>+GETPIVOTDATA("VALOR",$A$3,"31-Oct-21",331)+GETPIVOTDATA("VALOR",$A$3,"31-Oct-21",468)+GETPIVOTDATA("VALOR",$A$3,"31-Oct-21",559)</f>
        <v>5134470.76</v>
      </c>
    </row>
    <row r="24" spans="1:3" x14ac:dyDescent="0.2">
      <c r="A24" s="70" t="s">
        <v>28400</v>
      </c>
      <c r="B24" s="71">
        <v>16993856.059999999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90" t="s">
        <v>907</v>
      </c>
      <c r="B3" s="91"/>
      <c r="C3" s="91"/>
      <c r="D3" s="91"/>
      <c r="E3" s="91"/>
      <c r="F3" s="91"/>
      <c r="G3" s="92"/>
    </row>
    <row r="4" spans="1:9" ht="15.75" x14ac:dyDescent="0.25">
      <c r="A4" s="26"/>
      <c r="C4" s="28"/>
      <c r="G4" s="27"/>
    </row>
    <row r="5" spans="1:9" ht="15.75" x14ac:dyDescent="0.25">
      <c r="A5" s="93" t="s">
        <v>908</v>
      </c>
      <c r="B5" s="94"/>
      <c r="C5" s="94"/>
      <c r="D5" s="94"/>
      <c r="E5" s="94"/>
      <c r="F5" s="94"/>
      <c r="G5" s="95"/>
    </row>
    <row r="6" spans="1:9" ht="15" x14ac:dyDescent="0.2">
      <c r="A6" s="105" t="s">
        <v>909</v>
      </c>
      <c r="B6" s="97"/>
      <c r="C6" s="97"/>
      <c r="D6" s="97"/>
      <c r="E6" s="97"/>
      <c r="F6" s="97"/>
      <c r="G6" s="98"/>
    </row>
    <row r="7" spans="1:9" ht="15" x14ac:dyDescent="0.25">
      <c r="A7" s="29"/>
      <c r="F7" s="30"/>
      <c r="G7" s="27"/>
      <c r="I7" s="31"/>
    </row>
    <row r="8" spans="1:9" ht="15" x14ac:dyDescent="0.25">
      <c r="A8" s="99" t="s">
        <v>923</v>
      </c>
      <c r="B8" s="100"/>
      <c r="C8" s="100"/>
      <c r="D8" s="100"/>
      <c r="E8" s="100"/>
      <c r="F8" s="100"/>
      <c r="G8" s="101"/>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02" t="s">
        <v>922</v>
      </c>
      <c r="B26" s="103"/>
      <c r="C26" s="103"/>
      <c r="D26" s="103"/>
      <c r="E26" s="103"/>
      <c r="F26" s="103"/>
      <c r="G26" s="104"/>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926BDD-3DF9-419C-864A-277E031A64E5}">
  <ds:schemaRefs>
    <ds:schemaRef ds:uri="http://schemas.microsoft.com/sharepoint/v3/contenttype/forms"/>
  </ds:schemaRefs>
</ds:datastoreItem>
</file>

<file path=customXml/itemProps2.xml><?xml version="1.0" encoding="utf-8"?>
<ds:datastoreItem xmlns:ds="http://schemas.openxmlformats.org/officeDocument/2006/customXml" ds:itemID="{C7D09A14-1930-4DE4-8519-F5475FC7E189}">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3.xml><?xml version="1.0" encoding="utf-8"?>
<ds:datastoreItem xmlns:ds="http://schemas.openxmlformats.org/officeDocument/2006/customXml" ds:itemID="{281D245D-6C3E-4DC4-A491-EB91BEC26A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SaldoFacturasPendientesAntigued</vt:lpstr>
      <vt:lpstr>OCTUBRE 2021</vt:lpstr>
      <vt:lpstr>RESUMEN</vt:lpstr>
      <vt:lpstr>Hoja3</vt:lpstr>
      <vt:lpstr>INFORME</vt:lpstr>
      <vt:lpstr>'OCTUBRE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