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secturgovdo.sharepoint.com/sites/DireccionEjecutivaCEIZTUR/Documentos compartidos/Compartido CEIZTUR/Finanzas CEIZTUR/Compartido Finanza Portal Web/FINANZAS 2025/INGRESOS Y EGRESOS/JULIO 2025/"/>
    </mc:Choice>
  </mc:AlternateContent>
  <xr:revisionPtr revIDLastSave="2" documentId="11_1E4305FAD7C5EB04C3C2C1C99E7316921805F10B" xr6:coauthVersionLast="47" xr6:coauthVersionMax="47" xr10:uidLastSave="{D274BBE4-4B7C-4E0A-8726-2A3274E86C65}"/>
  <bookViews>
    <workbookView xWindow="-120" yWindow="-120" windowWidth="29040" windowHeight="15720" xr2:uid="{00000000-000D-0000-FFFF-FFFF00000000}"/>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63" i="1" l="1"/>
  <c r="J163" i="1"/>
  <c r="L153" i="1"/>
  <c r="L154" i="1" s="1"/>
  <c r="L155" i="1" s="1"/>
  <c r="L156" i="1" s="1"/>
  <c r="L157" i="1" s="1"/>
  <c r="L158" i="1" s="1"/>
  <c r="L159" i="1" s="1"/>
  <c r="L160" i="1" s="1"/>
  <c r="L161" i="1" s="1"/>
  <c r="L162" i="1" s="1"/>
  <c r="L163" i="1" s="1"/>
  <c r="C150" i="1"/>
  <c r="Q145" i="1"/>
  <c r="Q147" i="1" s="1"/>
  <c r="Q136" i="1"/>
  <c r="Q137" i="1" s="1"/>
  <c r="F131" i="1"/>
  <c r="O126" i="1"/>
  <c r="O128" i="1" s="1"/>
  <c r="O125" i="1"/>
  <c r="F119" i="1"/>
  <c r="F122" i="1" s="1"/>
  <c r="O116" i="1"/>
  <c r="K115" i="1"/>
  <c r="J115" i="1"/>
  <c r="O59" i="1"/>
  <c r="O58" i="1"/>
  <c r="O52" i="1"/>
  <c r="O50" i="1"/>
  <c r="L32" i="1"/>
  <c r="L33" i="1" s="1"/>
  <c r="L34" i="1" s="1"/>
  <c r="L35" i="1" s="1"/>
  <c r="L36" i="1" s="1"/>
  <c r="L37" i="1" s="1"/>
  <c r="L38" i="1" s="1"/>
  <c r="L39" i="1" s="1"/>
  <c r="L40" i="1" s="1"/>
  <c r="L41" i="1" s="1"/>
  <c r="L42" i="1" s="1"/>
  <c r="L43" i="1" s="1"/>
  <c r="L44" i="1" s="1"/>
  <c r="L45" i="1" s="1"/>
  <c r="L46" i="1" s="1"/>
  <c r="L47" i="1" s="1"/>
  <c r="L48" i="1" s="1"/>
  <c r="L49" i="1" s="1"/>
  <c r="L50" i="1" s="1"/>
  <c r="L51" i="1" s="1"/>
  <c r="L52" i="1" s="1"/>
  <c r="L53" i="1" s="1"/>
  <c r="L54" i="1" s="1"/>
  <c r="L55" i="1" s="1"/>
  <c r="L56" i="1" s="1"/>
  <c r="L57" i="1" s="1"/>
  <c r="L58" i="1" s="1"/>
  <c r="L59" i="1" s="1"/>
  <c r="L60" i="1" s="1"/>
  <c r="L61" i="1" s="1"/>
  <c r="L62" i="1" s="1"/>
  <c r="L63" i="1" s="1"/>
  <c r="L64" i="1" s="1"/>
  <c r="L65" i="1" s="1"/>
  <c r="L66" i="1" s="1"/>
  <c r="L67" i="1" s="1"/>
  <c r="L68" i="1" s="1"/>
  <c r="L69" i="1" s="1"/>
  <c r="L70" i="1" s="1"/>
  <c r="L71" i="1" s="1"/>
  <c r="L72" i="1" s="1"/>
  <c r="L73" i="1" s="1"/>
  <c r="L74" i="1" s="1"/>
  <c r="L75" i="1" s="1"/>
  <c r="L76" i="1" s="1"/>
  <c r="L77" i="1" s="1"/>
  <c r="L78" i="1" s="1"/>
  <c r="L79" i="1" s="1"/>
  <c r="L80" i="1" s="1"/>
  <c r="L81" i="1" s="1"/>
  <c r="L82" i="1" s="1"/>
  <c r="L83" i="1" s="1"/>
  <c r="L84" i="1" s="1"/>
  <c r="L85" i="1" s="1"/>
  <c r="L86" i="1" s="1"/>
  <c r="L87" i="1" s="1"/>
  <c r="L88" i="1" s="1"/>
  <c r="L89" i="1" s="1"/>
  <c r="L90" i="1" s="1"/>
  <c r="L91" i="1" s="1"/>
  <c r="L92" i="1" s="1"/>
  <c r="L93" i="1" s="1"/>
  <c r="L94" i="1" s="1"/>
  <c r="L95" i="1" s="1"/>
  <c r="L96" i="1" s="1"/>
  <c r="L97" i="1" s="1"/>
  <c r="L98" i="1" s="1"/>
  <c r="L99" i="1" s="1"/>
  <c r="L100" i="1" s="1"/>
  <c r="L101" i="1" s="1"/>
  <c r="L102" i="1" s="1"/>
  <c r="L103" i="1" s="1"/>
  <c r="L104" i="1" s="1"/>
  <c r="L105" i="1" s="1"/>
  <c r="L106" i="1" s="1"/>
  <c r="L107" i="1" s="1"/>
  <c r="L108" i="1" s="1"/>
  <c r="L109" i="1" s="1"/>
  <c r="L110" i="1" s="1"/>
  <c r="L111" i="1" s="1"/>
  <c r="L112" i="1" s="1"/>
  <c r="L113" i="1" s="1"/>
  <c r="L114" i="1" s="1"/>
  <c r="L115" i="1" s="1"/>
  <c r="C29" i="1"/>
  <c r="Q22" i="1"/>
  <c r="Q21" i="1"/>
  <c r="Q19" i="1"/>
  <c r="K14" i="1"/>
  <c r="J14" i="1"/>
  <c r="L10" i="1"/>
  <c r="L11" i="1" s="1"/>
  <c r="L12" i="1" s="1"/>
  <c r="O12" i="1" l="1"/>
  <c r="L14" i="1"/>
</calcChain>
</file>

<file path=xl/sharedStrings.xml><?xml version="1.0" encoding="utf-8"?>
<sst xmlns="http://schemas.openxmlformats.org/spreadsheetml/2006/main" count="461" uniqueCount="309">
  <si>
    <t>COMITE EJECUTOR DE INFRAESTRUCTURAS DE ZONAS TURISTICAS (CEIZTUR)</t>
  </si>
  <si>
    <t>INFORME DE TESORERIA</t>
  </si>
  <si>
    <t>INGRESOS Y EGRESOS</t>
  </si>
  <si>
    <t>CUENTA NO. 2400169440 (Fondo Reponible)</t>
  </si>
  <si>
    <t>Fecha</t>
  </si>
  <si>
    <t>Transferencia</t>
  </si>
  <si>
    <t>Cheque</t>
  </si>
  <si>
    <t>Cuenta Presupuestaria/Referencia</t>
  </si>
  <si>
    <t>No. Cuenta Contable</t>
  </si>
  <si>
    <t>Beneficiario</t>
  </si>
  <si>
    <t>Descripcion</t>
  </si>
  <si>
    <t>Debito</t>
  </si>
  <si>
    <t>Credito</t>
  </si>
  <si>
    <t>Balance</t>
  </si>
  <si>
    <t>Balance Inicial</t>
  </si>
  <si>
    <t>9990002</t>
  </si>
  <si>
    <t>BANRESERVAS</t>
  </si>
  <si>
    <t>COMISIÓN MANEJO DE CUENTA</t>
  </si>
  <si>
    <t>TOTAL</t>
  </si>
  <si>
    <t>Realizado por:</t>
  </si>
  <si>
    <t>Aprobado por:</t>
  </si>
  <si>
    <t>Maggy Villar</t>
  </si>
  <si>
    <t>Anyolani Nolasco</t>
  </si>
  <si>
    <t>Jose Luis Mañon</t>
  </si>
  <si>
    <t>Analista y/o Tecnico Financiero</t>
  </si>
  <si>
    <t>Enc. Division Depto. de Contabilidad</t>
  </si>
  <si>
    <t>Encargado Financiero</t>
  </si>
  <si>
    <t xml:space="preserve">  CUENTA UNICA DEL TESORO NO. 100010102384894</t>
  </si>
  <si>
    <t>Cheque/ Lib.</t>
  </si>
  <si>
    <t>103754/25</t>
  </si>
  <si>
    <t>COMITE EJECUTOR DE INFRAESTRUCTURAS DE ZONAS TURISTICAS</t>
  </si>
  <si>
    <t>Ingresos correspondientes del 01 al 07/06/2025 (Vuelos Charter)</t>
  </si>
  <si>
    <t>02/07/2025</t>
  </si>
  <si>
    <t>2292</t>
  </si>
  <si>
    <t>2.2.6.3.01</t>
  </si>
  <si>
    <t>5.1.02.06.03</t>
  </si>
  <si>
    <t>HUMANO SEGUROS S A</t>
  </si>
  <si>
    <t>Pago factura No. 4745, Correspondiente al mes de julio 2025, del Seguro Medico de Salud a los empleados del CEIZTUR, según anexos.</t>
  </si>
  <si>
    <t>2296</t>
  </si>
  <si>
    <t>2.2.9.2.01</t>
  </si>
  <si>
    <t>5.1.02.09.01</t>
  </si>
  <si>
    <t>SMO Mujeres Industriales,  SRL</t>
  </si>
  <si>
    <t>Pago Fact. No. 0053. Contratación de servicio de desayunos y almuerzos para los Operativos del Programa Nacional de Limpieza de Playa ,Balnearios, y Emergencias o Situaciones prevista del (PNLPB), según anexos.</t>
  </si>
  <si>
    <t>2298</t>
  </si>
  <si>
    <t>2.2.3.1.01</t>
  </si>
  <si>
    <t>5.1.02.03.01</t>
  </si>
  <si>
    <t>Pago viáticos Ingeniería mes de mayo 2025</t>
  </si>
  <si>
    <t>04/07/2025</t>
  </si>
  <si>
    <t>2328</t>
  </si>
  <si>
    <t>2.7.1.2.01, 2.7.2.1.01, 2.7.2.2.01, 2.6.1.9.01, 2.7.2.7.01, 2.7.2.4.02</t>
  </si>
  <si>
    <t>1.2.06.01.03.02</t>
  </si>
  <si>
    <t>Constructora HPP, SRL</t>
  </si>
  <si>
    <t>Pago Avance 20% del monto RD$37,738,937.56, Contrato No. 6-2025. Construcción de Infraestructuras Recreativas en Frente Marítimo de Playa Linda, Municipio Nizao, Provincia Peravia.</t>
  </si>
  <si>
    <t>2335</t>
  </si>
  <si>
    <t>Pago de viáticos pronto pago del 7 al 19 de julio 2025.</t>
  </si>
  <si>
    <t>07/07/2025</t>
  </si>
  <si>
    <t>2340</t>
  </si>
  <si>
    <t>2.7.2.7.01</t>
  </si>
  <si>
    <t>1.2.06.01.03.11</t>
  </si>
  <si>
    <t>Benesta, SRL</t>
  </si>
  <si>
    <t>Pago Fact. No. 0081, Cub. No. 5 Proy. No.423 Contrato No. 30-2024; Reparación del Malecón Santo Domingo Este, Provincia Santo Domingo.</t>
  </si>
  <si>
    <t>08/07/2025</t>
  </si>
  <si>
    <t>2346</t>
  </si>
  <si>
    <t>2.2.5.1.01</t>
  </si>
  <si>
    <t>CENTRO DE EXPORTACION E INVERSIONES DE LA REPUBLICA DOMINICANA</t>
  </si>
  <si>
    <t>Pago Factura No. 0078. Cesión de derecho Contrato 32-2021 por los gastos de mantenimiento del edificio del CEI-RD espacio concedido al CEIZTUR, correspondiente al mes de julio 2025.</t>
  </si>
  <si>
    <t>103760/25</t>
  </si>
  <si>
    <t>Ingresos correspondientes del 08 al 14/06/2025 ( Vuelos Charter)</t>
  </si>
  <si>
    <t>103767/25</t>
  </si>
  <si>
    <t>Ingresos correspondientes del 01 al 15/06/2025  ( Vuelos Regulares)</t>
  </si>
  <si>
    <t>103773/25</t>
  </si>
  <si>
    <t>Ingresos correspondientes del 15 al 21/06/2025  ( Vuelos Charter)</t>
  </si>
  <si>
    <t>10/07/2025</t>
  </si>
  <si>
    <t>2368</t>
  </si>
  <si>
    <t>2.2.7.2.02</t>
  </si>
  <si>
    <t>5.1.02.07.02.05</t>
  </si>
  <si>
    <t>Infomatic, SRL</t>
  </si>
  <si>
    <t>Pago factura No.0241, Contratación de Mantenimiento de Garantía Extendida por un año para Servidor de la Institución, según anexos.</t>
  </si>
  <si>
    <t>11/07/2025</t>
  </si>
  <si>
    <t>2371</t>
  </si>
  <si>
    <t>2.3.6.3.04, 2.3.7.2.06, 2.3.9.6.01, 2.3.9.9.05</t>
  </si>
  <si>
    <t>1.1.05.01.08.01</t>
  </si>
  <si>
    <t>B&amp;F MERCANTIL, SRL</t>
  </si>
  <si>
    <t>Pago factura No.1211. Adquisición de Materiales Ferreteros para uso de las Diferentes Áreas de la Institución ,destinado a MiPymes, según anexos</t>
  </si>
  <si>
    <t>2377</t>
  </si>
  <si>
    <t>XIOMARA DEL CARMEN MARMOLEJOS ACOSTA</t>
  </si>
  <si>
    <t>Pago Factura No.0094; Por el Alquiler de un inmueble que aloja oficinas de la policía de Turismo POLITUR, correspondiente al mes de julio 2025.</t>
  </si>
  <si>
    <t>2379</t>
  </si>
  <si>
    <t>2.2.9.1.01</t>
  </si>
  <si>
    <t>5.1.02.99.99</t>
  </si>
  <si>
    <t>Progescon, SRL</t>
  </si>
  <si>
    <t>Pago factura No. 0265. Servicio de limpieza de alcantarillas en la Av. La Marina, municipio Santa Barbara de Samaná, Provincia Samaná, según anexos.</t>
  </si>
  <si>
    <t>2393</t>
  </si>
  <si>
    <t>2.2.1.5.01</t>
  </si>
  <si>
    <t>5.1.01.01.01.01</t>
  </si>
  <si>
    <t>Altice Dominicana, SA</t>
  </si>
  <si>
    <t>Pago Facturas No 5551 y 6340., por los servicios de renta mensual de Internet móvil para las cámaras de vídeo vigilancia instaladas en Playa Macao correspondientes al mes de junio y julio del 2025, según anexos.</t>
  </si>
  <si>
    <t>2.1.2.2.05</t>
  </si>
  <si>
    <t>5.1.01.02.04.03</t>
  </si>
  <si>
    <t xml:space="preserve">Nómina militar mes de julio </t>
  </si>
  <si>
    <t xml:space="preserve">2.1.5.2.01, 2.1.5.1.01, 2.1.5.3.01, 2.1.1.2.08 </t>
  </si>
  <si>
    <t>5.1.01.01.02.01</t>
  </si>
  <si>
    <t>Nómina temporales mes de julio 2025</t>
  </si>
  <si>
    <t>2.3.9.1.01</t>
  </si>
  <si>
    <t>1.1.05.01.99.01</t>
  </si>
  <si>
    <t>GTG Industrial, SRL</t>
  </si>
  <si>
    <t>Pago factura No. 5069. Adquisición Materiales de Limpieza para uso de la institución, destinado a MiPymes (cepillos plasticos), segun anexos.</t>
  </si>
  <si>
    <t xml:space="preserve">2.3.9.1.01 </t>
  </si>
  <si>
    <t>Roslyn, SRL</t>
  </si>
  <si>
    <t>Pago factura No. 0408. Adquisición Materiales de Limpieza para uso de la institución, destinado a MiPymes (zafacon), segun anexos.</t>
  </si>
  <si>
    <t>2.3.9.8.02, 2.3.9.1.01</t>
  </si>
  <si>
    <t>Pago factura No. 1219. Adquisición de Artículos para los Baños de la Institución, destinado a MiPymes, segun anexos.</t>
  </si>
  <si>
    <t>2.1.5.2.01, 2.1.5.1.01, 2.1.5.3.01, 2.1.1.2.11</t>
  </si>
  <si>
    <t>Nómina interinato julio 2025</t>
  </si>
  <si>
    <t>2.1.5.2.01, 2.1.1.1.01, 2.1.5.1.01, 2.1.5.3.01</t>
  </si>
  <si>
    <t>Nómina fijos mes de julio 2025</t>
  </si>
  <si>
    <t>2.2.7.2.06</t>
  </si>
  <si>
    <t>5.1.02.07.02.01</t>
  </si>
  <si>
    <t>Almacenes Casa Vito, SRL</t>
  </si>
  <si>
    <t>Pago Fact. 0111. Contratación de Servicio de Mantenimiento Preventivo y Correctivo Para Barredoras de la Institución, según anexos.</t>
  </si>
  <si>
    <t>Resolución Técnica Aldaso, EIRL</t>
  </si>
  <si>
    <t>Pago facturas No. 0374 y 0375. Contratación de Servicio Mantenimiento Correctivo y Preventivo de las Impresoras, por un periodo de 6 meses para uso de la Institución, destinado a MiPymes,(mes de julio) según  anexos.</t>
  </si>
  <si>
    <t>2.6.1.4.01</t>
  </si>
  <si>
    <t>1.2.06.01.04.04.01</t>
  </si>
  <si>
    <t>Comercializadora Kimarco, SRL</t>
  </si>
  <si>
    <t>Pago factura No. 0237. Adquisición de Bebederos y Nevera Pequeña para las Áreas de la Institución, destinado a MiPymes Mujer (pago de bebederos), segun anexos.</t>
  </si>
  <si>
    <t>INSTITUTO DE FORMACION TURISTICA DEL CARIBE</t>
  </si>
  <si>
    <t>Pago factura No. 1019 y 1020. Correspondiente al servicio de almuerzo para los empleados del CEIZTUR, del 09 al 13 y del 16 al 20  de junio de 2025, según anexos.</t>
  </si>
  <si>
    <t>2.2.8.7.02</t>
  </si>
  <si>
    <t>5.1.02.08.02</t>
  </si>
  <si>
    <t>Freddy Bolivar De Jesus Almonte Brito</t>
  </si>
  <si>
    <t>Pago Fact. No 1140, por concepto de Tramites Legales de Documentos, según anexos.</t>
  </si>
  <si>
    <t>LUCEMAS SUPPLY, SRL</t>
  </si>
  <si>
    <t>Pago factura No. 0244. Adquisición de Bebederos y Nevera Pequeña para las Áreas de la Institución, destinado a MiPymes Mujer (pago de nevera pequeña), según anexos.</t>
  </si>
  <si>
    <t>2.7.1.2.01</t>
  </si>
  <si>
    <t>Seconin, SRL</t>
  </si>
  <si>
    <t>Pago fact. No. 0089, Cub. No. 9 Proy. No. 393, Contrato. No. 6-2023; Construcción de Edificio de ADOMPRETUR, Centro Histórico, Provincia Puerto Plata, Relanzamiento.</t>
  </si>
  <si>
    <t>Equipkitchen, SRL</t>
  </si>
  <si>
    <t>Pago factura No. 0052. Suministro e instalación de hornos industriales para Proyecto en Santa Barbara de Samaná, Provincia de Samaná, según anexos,</t>
  </si>
  <si>
    <t xml:space="preserve">2.2.7.2.06 </t>
  </si>
  <si>
    <t>Auto Mecánica Gómez &amp; Asociados, SRL</t>
  </si>
  <si>
    <t>Pago factura No.3684, por concepto de Pago deducible correspondiente a la reclamación No. 527092, para el vehículo Jeep Toyota Fortuner 4WD 2020,  placa No. G487605, según anexos.</t>
  </si>
  <si>
    <t>2.6.3.4.01</t>
  </si>
  <si>
    <t>1.2.06.01.08.04.01</t>
  </si>
  <si>
    <t>1955 General Business, Bienes y Servicios, SRL</t>
  </si>
  <si>
    <t>Pago factura No. 0088, Adquisición de equipos de medición para ser usado en control de calidad y fiscalización, relanzamiento (Medidor de distancia laser). según anexos.</t>
  </si>
  <si>
    <t>Pago factura No. 1024-1025. Correspondiente al servicio de almuerzo para los empleados del CEIZTUR, del 23 al 27 de junio y del 30 de junio al 04 de julio de 2025, según anexos.</t>
  </si>
  <si>
    <t>2.2.8.5.01</t>
  </si>
  <si>
    <t>5.1.02.99.05.01</t>
  </si>
  <si>
    <t>Dita Services, SRL</t>
  </si>
  <si>
    <t>Pago facturas No. 0591. Servicio de Fumigación y Desinfección para las Oficinas de la Institución por un periodo de 6 meses destinado a MiPymes correspondiente al mes de junio 2025, según anexos.</t>
  </si>
  <si>
    <t>103779/25</t>
  </si>
  <si>
    <t>COMITE EJECUTOR DE INFRAESTRUCTA EN ZONAS TURISTICAS (CEIZTUR)</t>
  </si>
  <si>
    <t>Ingresos correspondientes del 22 al 28/06/2025 (Vuelos Charter)</t>
  </si>
  <si>
    <t>2.3.1.1.01</t>
  </si>
  <si>
    <t>1.1.05.01.01.01</t>
  </si>
  <si>
    <t>Suplidora Reysa, EIRL</t>
  </si>
  <si>
    <t>Pago factura No. 0793. Adquisición de 400 Fardos de Agua para los Brigadistas que estarán Participando en el Operativo de Limpieza realizado el PNLPB, destinado a MlPymes Mujer (66 fardos).</t>
  </si>
  <si>
    <t>2.7.2.4.01</t>
  </si>
  <si>
    <t>1.2.06.01.03.08</t>
  </si>
  <si>
    <t>Grupo Marfa, SRL</t>
  </si>
  <si>
    <t>Pago Fact. No. 0168, Cub. No.24 Proy. No.371 Cont. No.2-2022; Mejoramiento del Malecón Santo Domingo Este.</t>
  </si>
  <si>
    <t>2.2.8.7.05</t>
  </si>
  <si>
    <t>Mytrak Technology, SRL</t>
  </si>
  <si>
    <t>Pago Factura No. 0261, Servicio de monitoreo de GPS de la flotilla vehicular del CEIZTUR, correspondiente al mes de junio del 2025, según anexos.</t>
  </si>
  <si>
    <t>Agencia Bella, SAS.</t>
  </si>
  <si>
    <t>Pago Factura No. 0296. Servicio de Mantenimiento Preventivo y Correctivo para Motocicleta Utilizada para Mensajería Externa del CEIZTUR, según anexos.</t>
  </si>
  <si>
    <t>2.3.9.2.01</t>
  </si>
  <si>
    <t>TECHBOX, EIRL</t>
  </si>
  <si>
    <t>Pago Factura No. 0154; Adquisición de componentes y accesorios tecnológicos para la institución, destinado a MiPymes.(Disco de estado Solido,SSD),según anexos.</t>
  </si>
  <si>
    <t>2.2.5.9.01</t>
  </si>
  <si>
    <t>Inversiones Express, SRL</t>
  </si>
  <si>
    <t>Pago factura No. 0163.Adquisicion de renovación de licencias informática para uso de esta Institución, según anexos.</t>
  </si>
  <si>
    <t>2550</t>
  </si>
  <si>
    <t>Pago viáticos pronto pago del 15 de julio al 02 de agosto 2025</t>
  </si>
  <si>
    <t>Consorcio Malecón Santa Bárbara</t>
  </si>
  <si>
    <t>Pago Fact. No. 0023, Cub. No.15 Proy. No.377 Cont. No. 9-2022; Mejoramiento del Drenaje Pluvial y Obras Complementarias, Malecón Santa Barbara; Lote 2: Mejoramiento del tramo Oeste del Malecón Santa Barbara, Samaná.</t>
  </si>
  <si>
    <t>2.1.5.2.01 , 2.1.1.1.01, 2.1.5.1.01, 2.1.5.3.01</t>
  </si>
  <si>
    <t>Nómina adicional fijos julio 2025</t>
  </si>
  <si>
    <t>103785/25</t>
  </si>
  <si>
    <t>Ingresos correspondientes del 29/06/2025 al 05/07/2025 (Vuelos Charter)</t>
  </si>
  <si>
    <t>103791/25</t>
  </si>
  <si>
    <t>Ingresos correspondientes del 16 al 31/06/2025 (Vuelos Regulares)</t>
  </si>
  <si>
    <t>29/07/2025</t>
  </si>
  <si>
    <t>2571</t>
  </si>
  <si>
    <t>Pago factura No. 0794. Adquisición de 400 Fardos de Agua para los Brigadistas que estarán Participando en el Operativo de Limpieza realizado por el PNLPB, destinado a MiPymes Mujer (66 fardos).</t>
  </si>
  <si>
    <t>2573</t>
  </si>
  <si>
    <t>2.6.1.4.01, 2.6.1.9.01</t>
  </si>
  <si>
    <t>Wendy's Muebles, SRL</t>
  </si>
  <si>
    <t>Pago factura No. 0715. Equipamiento de enseres eléctricos de módulos del Malecón de Samaná, Provincia Samaná (7 freezer, 3 planchas asadoras, 1 bebedero, 7 extractores de grasa, 1 nevera y 14 tanques de gas), segun anexos.</t>
  </si>
  <si>
    <t>2580</t>
  </si>
  <si>
    <t>2.1.2.2.03</t>
  </si>
  <si>
    <t>Horas extras junio 2025.</t>
  </si>
  <si>
    <t>2583</t>
  </si>
  <si>
    <t>2.2.7.1.01</t>
  </si>
  <si>
    <t>IMSEI GROUP, SRL</t>
  </si>
  <si>
    <t>Pago Avance 20% del monto RD$1,203,600.00. Servicio de mantenimiento de las estructuras de madera y de Aluzinc Plaza de Vendedores La Playita, Municipio de Guayacanes, Provincia San Pedro de Macorís, según anexos.</t>
  </si>
  <si>
    <t>2586</t>
  </si>
  <si>
    <t>2.2.1.3.01</t>
  </si>
  <si>
    <t>COMPANIA DOMINICANA DE TELEFONOS C POR A</t>
  </si>
  <si>
    <t>Pago Factura No.0444, Servicios de Renta Mensual de las Flotas del CEIZTUR, correspondiente al mes de junio  2025, según anexos.</t>
  </si>
  <si>
    <t>2588</t>
  </si>
  <si>
    <t>Simbel,SRL</t>
  </si>
  <si>
    <t>Pago factura No. 0583. Adquisición de Equipos y Componentes Tecnológicos para Uso de distintos Departamentos de la Institución, destinado a MiPyme (Tarjeta controladora para servidor HP), segun anexos.</t>
  </si>
  <si>
    <t>2591</t>
  </si>
  <si>
    <t>Pago de viáticos pronto pago del 21 de julio al 01 de agosto 2025</t>
  </si>
  <si>
    <t>2592</t>
  </si>
  <si>
    <t>2.6.5.4.02</t>
  </si>
  <si>
    <t>Difo Eléctromecanica, SRL</t>
  </si>
  <si>
    <t>Pago factura No. 0311. Adquisición e instalación de Equipo de Climatización para distintas áreas de la institución, segun anexos.</t>
  </si>
  <si>
    <t>30/07/2025</t>
  </si>
  <si>
    <t>2597</t>
  </si>
  <si>
    <t>2.6.1.3.01, 2.6.5.5.01</t>
  </si>
  <si>
    <t>Manatech Group, SRL</t>
  </si>
  <si>
    <t>Pago factura No. 0170. Adquisición de Equipos y Componentes Tecnológicos de distintos Departamentos de la Institución, destinado a MiPymes (FortiAP FAP-231GA y Fortigate 200G), segun anexos.</t>
  </si>
  <si>
    <t>2606</t>
  </si>
  <si>
    <t>2.2.8.7.04</t>
  </si>
  <si>
    <t>SDQ Training Center, SRL</t>
  </si>
  <si>
    <t>Pago factura No. 0306. Capacitación para el Departamento de Ingeniería dela Institución. (Curso Instalacion de Sistemas Revit MEP), segun anexos.</t>
  </si>
  <si>
    <t>2619</t>
  </si>
  <si>
    <t>Devialsa, Desarrollo Vial, SRL</t>
  </si>
  <si>
    <t>Pago Fact. No. 0381, Cub. No.2 Proy. No. 424  Cont. No. 28-2024; Reconstrucción Vía de Acceso a Playa Teco, Distrito Municipal Maimón, Provincia Puerto Plata.</t>
  </si>
  <si>
    <t>2622</t>
  </si>
  <si>
    <t>2.7.2.5.01</t>
  </si>
  <si>
    <t>MARIO JOSE HURTADO IMBERT</t>
  </si>
  <si>
    <t>Pago Fact. No. 0068, Cub. No. 5 Proy. No.421 Contrato No. 24-2024; Reconstrucción del Muelle Turístico de Miches, Provincia El Seibo. Relanzamiento</t>
  </si>
  <si>
    <t>2625</t>
  </si>
  <si>
    <t>2.2.6.2.01</t>
  </si>
  <si>
    <t>Seguros Reservas, SA</t>
  </si>
  <si>
    <t>Pago Factura No.6708-6709.Inclusión, Modificación y aumento en las pólizas de Seguro No. 2-2-502-0262235:Vehículos de Motor Flotilla y 2-2-503-0262255 Resp. Civil de exceso vehículos de Motor. Con vigencia del 01 de julio del 2025 hasta 30 septiembre 2025</t>
  </si>
  <si>
    <t>2627</t>
  </si>
  <si>
    <t>Pago viáticos PyD mes de junio 2025</t>
  </si>
  <si>
    <t>31/07/2025</t>
  </si>
  <si>
    <t>2632</t>
  </si>
  <si>
    <t>Nu Energy SRL</t>
  </si>
  <si>
    <t>Pago Fact. No. 0274, Cub. No.5 Proy. No.404 Contrato No.25-2023; Reconstrucción de las Calles del Municipio de Sosúa Provincia Puerto Plata.</t>
  </si>
  <si>
    <t>2634</t>
  </si>
  <si>
    <t>Nuespi Ingeniería, SRL</t>
  </si>
  <si>
    <t>Pago Fact. No. 0067, Cub. No. 3  Proy. No.417 Contrato No. 19-2024; Reparación de la calle Francisco Alberto Caamaño Deño, Municipio Las Terrenas, Provincia Samana.</t>
  </si>
  <si>
    <t>2640</t>
  </si>
  <si>
    <t>2.2.8.3.01</t>
  </si>
  <si>
    <t>Tamira Group, SRL</t>
  </si>
  <si>
    <t>Pago factura No. 0235, Servicios de Contratación de Estudios Médicos de preempleo para el CEIZTUR, según anexos.</t>
  </si>
  <si>
    <t>2643</t>
  </si>
  <si>
    <t>2.6.1.1.01</t>
  </si>
  <si>
    <t>Flow, SRL</t>
  </si>
  <si>
    <t>Pago factura No. 0037. Equipamiento de Politur en el Malecón de Samaná, Provincia Samaná, destinado a MiPymes Mujer, relanzamiento, según anexos.</t>
  </si>
  <si>
    <t>2646</t>
  </si>
  <si>
    <t>Pago Factura No. 0271, Servicio de monitoreo de GPS de la flotilla vehicular del CEIZTUR, correspondiente al mes de julio del 2025, según anexos.</t>
  </si>
  <si>
    <t>2648</t>
  </si>
  <si>
    <t>Implementos y Maquinarias (IMCA), S.A.</t>
  </si>
  <si>
    <t>Pago facturas No. 0170 y 0171,  Contratacion de Servicio de mantenimiento general y reparación por garantía de tractores y barredoras para limpieza de playas del PNLPB, segun anexos.</t>
  </si>
  <si>
    <t>2650</t>
  </si>
  <si>
    <t>2P Technology, SRL</t>
  </si>
  <si>
    <t>Pago factura No. 1337. Contratación de Renovación de Licencias para uso de la Institución, destinado a MyPymes Mujer, segun anexos.</t>
  </si>
  <si>
    <t>2653</t>
  </si>
  <si>
    <t>Pago facturas No. 0601 y 0602. Servicio de Fumigación y Desinfección para las Oficinas de la Institución por un periodo de 6 meses destinado a MiPymes correspondiente al mes de julio 2025, según anexos.</t>
  </si>
  <si>
    <t>2662</t>
  </si>
  <si>
    <t>2.7.1.5.01</t>
  </si>
  <si>
    <t>R &amp; U Constructora, SRL</t>
  </si>
  <si>
    <t>Pago fact. No.0016, por la superv. Cub. No.31 y 32 del Proy. No.11 Cont. No.91-2014, Construcción del Sistema de Alcantarillado Sanitario, Lineas de Impulsión Planta de Tratamiento Las Terrenas.</t>
  </si>
  <si>
    <t>2664</t>
  </si>
  <si>
    <t>SERD NET, SRL</t>
  </si>
  <si>
    <t>Pago factura No. 0561. Servicio de Alquiler de Furgón para almacén provisional de los trabajos de restauración del monumento Alcázar de Colon, Ciudad, Colonial, Distrito Nacional, (Pago Julio), segun anexos.</t>
  </si>
  <si>
    <t>2669</t>
  </si>
  <si>
    <t>CONSTRUCTORA RODI, SRL</t>
  </si>
  <si>
    <t>Pago Fact. No. 0064, Cub. No. 1  Proy. No.419 Contrato No. 23-2024; Reconstrucción Calle Colon, Eugenio María de Hostos y Callejón de Regina, Ciudad Colonial, Distrito Nacional.</t>
  </si>
  <si>
    <t>2671</t>
  </si>
  <si>
    <t>2.7.2.4.02, 2.7.2.5.01</t>
  </si>
  <si>
    <t>Construcciones Civiles y Proyectos Agregados CONCIPRA, SRL</t>
  </si>
  <si>
    <t>Pago Fact. No. 0085, Cub. No. 3  Proy. No.418 Contrato No. 20-2024; Construcción de Muelle Marítimo en el Distrito Municipal Caleta, Provincia La Romana.</t>
  </si>
  <si>
    <t>2673</t>
  </si>
  <si>
    <t>Comercial Daniel Luciano Paredes, SRL</t>
  </si>
  <si>
    <t>Pago facturas No. 3592, 3593, 3594, 3595, 3596, 3597, 3598, 3600  y 3601. Contratación de los Servicios de Mantenimientos preventivos y correctivos en Taller de los Vehículos de la Institución, Dirigido a MIPYMES, segun anexos.</t>
  </si>
  <si>
    <t>2677</t>
  </si>
  <si>
    <t>Pago factura No. 3599. Contratación de los Servicios de Mantenimientos preventivos y correctivos en Taller de los Vehículos de la Institución, Dirigido a MIPYMES, (Desabolladura y Pintura según anexos.</t>
  </si>
  <si>
    <t>2680</t>
  </si>
  <si>
    <t>2.3.9.5.01</t>
  </si>
  <si>
    <t>Cros Publicidad, SRL</t>
  </si>
  <si>
    <t>Pago factura No. 1275. Adquisición de bultos térmicos para uso en actividad de integración, según anexos.</t>
  </si>
  <si>
    <t>2683</t>
  </si>
  <si>
    <t>2.3.9.6.01, 2.6.1.3.01</t>
  </si>
  <si>
    <t>Pago factura No. 1339. Adquisición de Equipos y Accesorios Tecnológicos, para uso de la Institucion, destinado a MiPymes, segun anexos.</t>
  </si>
  <si>
    <t>2686</t>
  </si>
  <si>
    <t>CONSTRUCTORA KUKY SILVERIO INDUSTRIAL, SRL</t>
  </si>
  <si>
    <t>Pago Fact. No. 0021, Cub. No.16  Proy. No.379 Contrato No.13-2022; Reconstrucción de las Infraestructuras Recreativas del Malecón de San Pedro de Macorís.</t>
  </si>
  <si>
    <t>2690</t>
  </si>
  <si>
    <t>2.3.7.1.02</t>
  </si>
  <si>
    <t>Estación De Servicios Coral, SRL</t>
  </si>
  <si>
    <t>Pago factura No. 1266, Adquisición de tickets de para la flotilla vehicular (aéreas operativas y administrativas) de la institución, según anexos.</t>
  </si>
  <si>
    <t>2691</t>
  </si>
  <si>
    <t>Project and Construction Services PCS, SRL</t>
  </si>
  <si>
    <t>Pago Fact. No. 0323, Cub. No.5, Proy. No.408 Contrato No.1-2024; Construcción de la Terminal Turística del Puerto de Barahona, Municipio Santa Cruz, Provincia Barahona. Lote 1: Demoliciones, Mejoramiento de Suelo, Nivelación y Confección de Plataforma.</t>
  </si>
  <si>
    <t>2695</t>
  </si>
  <si>
    <t>Constructora CAG, SRL</t>
  </si>
  <si>
    <t>Pago fact. No.0102, Cub. No.5 Proy. No.401  Contrato No.22-2023; Construcción de Parque Urbano, Municipio Bajos de Haina, Provincia San Cristóbal ,Relanzamiento; Lote 1: Construcción de Parque urbano Municipio de Haina, Provincia San Cristobal.</t>
  </si>
  <si>
    <t>2.7.2.4.01, 2.7.1.2.01</t>
  </si>
  <si>
    <t>Codom, SRL</t>
  </si>
  <si>
    <t>Pago fact. No.0012, Cub. No.12, Proy. No.397, contrato No.18-2023. Construcción de Plaza Multiuso en el municipio de Santa Cruz, Provincia El Seibo.</t>
  </si>
  <si>
    <t>Comparativo Ejecucion versus Tesoreria</t>
  </si>
  <si>
    <t>Desembolsos segun informe de tesoreria al 31/07/2025</t>
  </si>
  <si>
    <t>Desembolsos segun Ejecucion al 31/07/2025</t>
  </si>
  <si>
    <t>Diferencia</t>
  </si>
  <si>
    <t xml:space="preserve"> Orden de pagos(Libramientos) Realizada en el mes de junio 2025, anulado y realizado en el mes de Julio 2025, la diferencia de RD$ 799,406, retencion de amortizacion fue retenido de mas en el lib. Realizado en el mes de junio  calculado por error aplicando la retencion correcta en el mes de julio, por tal razon la diferencia entre ambos pagos.</t>
  </si>
  <si>
    <t>Libramiento No. 2065 d/f 24/06/2025</t>
  </si>
  <si>
    <t>Libramiento No. 2340 d/f 7/07/2025</t>
  </si>
  <si>
    <t>FONDOS PARA PRESERVACION DE LA ZONA COLONIAL</t>
  </si>
  <si>
    <t>CUENTA NO. 9604337130 (Cuenta Scrow)</t>
  </si>
  <si>
    <t>Transferencia/ No. Comunicación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</si>
</sst>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_-* #,##0.00_-;\-* #,##0.00_-;_-* &quot;-&quot;??_-;_-@_-"/>
  </numFmts>
  <fonts count="5" x14ac:knownFonts="1">
    <font>
      <sz val="11"/>
      <color theme="1"/>
      <name val="Calibri"/>
      <family val="2"/>
      <scheme val="minor"/>
    </font>
    <font>
      <sz val="11"/>
      <color theme="1"/>
      <name val="Calibri"/>
      <family val="2"/>
      <scheme val="minor"/>
    </font>
    <font>
      <sz val="12"/>
      <color theme="1"/>
      <name val="Palatino Linotype"/>
      <family val="1"/>
    </font>
    <font>
      <b/>
      <sz val="12"/>
      <color theme="1"/>
      <name val="Palatino Linotype"/>
      <family val="1"/>
    </font>
    <font>
      <sz val="12"/>
      <color indexed="8"/>
      <name val="Palatino Linotype"/>
      <family val="1"/>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s>
  <cellStyleXfs count="2">
    <xf numFmtId="0" fontId="0" fillId="0" borderId="0"/>
    <xf numFmtId="43" fontId="1" fillId="0" borderId="0" applyFont="0" applyFill="0" applyBorder="0" applyAlignment="0" applyProtection="0"/>
  </cellStyleXfs>
  <cellXfs count="60">
    <xf numFmtId="0" fontId="0" fillId="0" borderId="0" xfId="0"/>
    <xf numFmtId="0" fontId="2" fillId="0" borderId="1" xfId="0" applyFont="1" applyBorder="1"/>
    <xf numFmtId="0" fontId="2" fillId="0" borderId="2" xfId="0" applyFont="1" applyBorder="1"/>
    <xf numFmtId="0" fontId="2" fillId="0" borderId="3" xfId="0" applyFont="1" applyBorder="1"/>
    <xf numFmtId="0" fontId="2" fillId="0" borderId="0" xfId="0" applyFont="1"/>
    <xf numFmtId="0" fontId="2" fillId="0" borderId="4" xfId="0" applyFont="1" applyBorder="1"/>
    <xf numFmtId="0" fontId="3" fillId="0" borderId="0" xfId="0" applyFont="1" applyAlignment="1">
      <alignment horizontal="center"/>
    </xf>
    <xf numFmtId="0" fontId="2" fillId="0" borderId="5" xfId="0" applyFont="1" applyBorder="1"/>
    <xf numFmtId="14" fontId="3" fillId="0" borderId="0" xfId="0" applyNumberFormat="1" applyFont="1" applyAlignment="1">
      <alignment horizontal="center"/>
    </xf>
    <xf numFmtId="0" fontId="3" fillId="2" borderId="6" xfId="0" applyFont="1" applyFill="1" applyBorder="1" applyAlignment="1">
      <alignment horizontal="center"/>
    </xf>
    <xf numFmtId="0" fontId="3" fillId="2" borderId="6" xfId="0" applyFont="1" applyFill="1" applyBorder="1" applyAlignment="1">
      <alignment horizontal="center" wrapText="1"/>
    </xf>
    <xf numFmtId="43" fontId="3" fillId="2" borderId="6" xfId="1" applyFont="1" applyFill="1" applyBorder="1" applyAlignment="1">
      <alignment horizontal="center"/>
    </xf>
    <xf numFmtId="0" fontId="3" fillId="0" borderId="0" xfId="0" applyFont="1"/>
    <xf numFmtId="43" fontId="2" fillId="0" borderId="0" xfId="1" applyFont="1"/>
    <xf numFmtId="14" fontId="4" fillId="3" borderId="7" xfId="0" applyNumberFormat="1" applyFont="1" applyFill="1" applyBorder="1" applyAlignment="1">
      <alignment horizontal="right" vertical="center"/>
    </xf>
    <xf numFmtId="0" fontId="2" fillId="3" borderId="7" xfId="0" applyFont="1" applyFill="1" applyBorder="1" applyAlignment="1">
      <alignment horizontal="right"/>
    </xf>
    <xf numFmtId="0" fontId="2" fillId="0" borderId="7" xfId="0" applyFont="1" applyBorder="1"/>
    <xf numFmtId="0" fontId="2" fillId="3" borderId="7" xfId="0" applyFont="1" applyFill="1" applyBorder="1" applyAlignment="1">
      <alignment horizontal="left" wrapText="1"/>
    </xf>
    <xf numFmtId="0" fontId="2" fillId="3" borderId="7" xfId="0" applyFont="1" applyFill="1" applyBorder="1" applyAlignment="1">
      <alignment horizontal="left"/>
    </xf>
    <xf numFmtId="43" fontId="2" fillId="0" borderId="7" xfId="1" applyFont="1" applyBorder="1"/>
    <xf numFmtId="43" fontId="2" fillId="0" borderId="0" xfId="0" applyNumberFormat="1" applyFont="1"/>
    <xf numFmtId="43" fontId="2" fillId="0" borderId="2" xfId="1" applyFont="1" applyBorder="1"/>
    <xf numFmtId="0" fontId="3" fillId="0" borderId="0" xfId="0" applyFont="1" applyAlignment="1">
      <alignment horizontal="right"/>
    </xf>
    <xf numFmtId="43" fontId="3" fillId="0" borderId="8" xfId="1" applyFont="1" applyBorder="1"/>
    <xf numFmtId="0" fontId="3" fillId="0" borderId="2" xfId="0" applyFont="1" applyBorder="1" applyAlignment="1">
      <alignment horizontal="center"/>
    </xf>
    <xf numFmtId="0" fontId="3" fillId="0" borderId="2" xfId="0" applyFont="1" applyBorder="1" applyAlignment="1">
      <alignment horizontal="center"/>
    </xf>
    <xf numFmtId="0" fontId="2"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0" fontId="2" fillId="0" borderId="9" xfId="0" applyFont="1" applyBorder="1"/>
    <xf numFmtId="0" fontId="2" fillId="0" borderId="10" xfId="0" applyFont="1" applyBorder="1"/>
    <xf numFmtId="0" fontId="2" fillId="0" borderId="11" xfId="0" applyFont="1" applyBorder="1"/>
    <xf numFmtId="14" fontId="2" fillId="0" borderId="7" xfId="0" applyNumberFormat="1" applyFont="1" applyBorder="1" applyAlignment="1">
      <alignment horizontal="left"/>
    </xf>
    <xf numFmtId="0" fontId="2" fillId="0" borderId="7" xfId="0" applyFont="1" applyBorder="1" applyAlignment="1">
      <alignment horizontal="center"/>
    </xf>
    <xf numFmtId="0" fontId="2" fillId="0" borderId="7" xfId="0" applyFont="1" applyBorder="1" applyAlignment="1">
      <alignment horizontal="left"/>
    </xf>
    <xf numFmtId="0" fontId="2" fillId="0" borderId="7" xfId="0" applyFont="1" applyBorder="1" applyAlignment="1">
      <alignment wrapText="1"/>
    </xf>
    <xf numFmtId="43" fontId="2" fillId="3" borderId="7" xfId="1" applyFont="1" applyFill="1" applyBorder="1"/>
    <xf numFmtId="43" fontId="3" fillId="0" borderId="12" xfId="1" applyFont="1" applyBorder="1"/>
    <xf numFmtId="43" fontId="3" fillId="0" borderId="0" xfId="1" applyFont="1"/>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164" fontId="2" fillId="0" borderId="5" xfId="1" applyNumberFormat="1" applyFont="1" applyBorder="1"/>
    <xf numFmtId="43" fontId="2" fillId="0" borderId="5" xfId="1" applyFont="1" applyBorder="1"/>
    <xf numFmtId="0" fontId="3" fillId="0" borderId="4" xfId="0" applyFont="1" applyBorder="1"/>
    <xf numFmtId="164" fontId="3" fillId="0" borderId="13" xfId="1" applyNumberFormat="1" applyFont="1" applyBorder="1"/>
    <xf numFmtId="164" fontId="2" fillId="0" borderId="0" xfId="0" applyNumberFormat="1" applyFont="1"/>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165" fontId="2" fillId="0" borderId="0" xfId="0" applyNumberFormat="1" applyFont="1"/>
    <xf numFmtId="14" fontId="2" fillId="0" borderId="7" xfId="0" applyNumberFormat="1" applyFont="1" applyBorder="1"/>
    <xf numFmtId="0" fontId="2" fillId="0" borderId="7" xfId="0" applyFont="1" applyBorder="1" applyAlignment="1">
      <alignment horizontal="left" wrapText="1"/>
    </xf>
    <xf numFmtId="43" fontId="3" fillId="0" borderId="0" xfId="1" applyFont="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5</xdr:col>
      <xdr:colOff>569177</xdr:colOff>
      <xdr:row>118</xdr:row>
      <xdr:rowOff>29814</xdr:rowOff>
    </xdr:from>
    <xdr:to>
      <xdr:col>5</xdr:col>
      <xdr:colOff>847958</xdr:colOff>
      <xdr:row>119</xdr:row>
      <xdr:rowOff>34847</xdr:rowOff>
    </xdr:to>
    <xdr:sp macro="" textlink="">
      <xdr:nvSpPr>
        <xdr:cNvPr id="2" name="Elipse 2">
          <a:extLst>
            <a:ext uri="{FF2B5EF4-FFF2-40B4-BE49-F238E27FC236}">
              <a16:creationId xmlns:a16="http://schemas.microsoft.com/office/drawing/2014/main" id="{88191972-F75F-4457-A7FE-AD5483B9813B}"/>
            </a:ext>
          </a:extLst>
        </xdr:cNvPr>
        <xdr:cNvSpPr/>
      </xdr:nvSpPr>
      <xdr:spPr>
        <a:xfrm>
          <a:off x="5274527" y="64294989"/>
          <a:ext cx="278781" cy="347933"/>
        </a:xfrm>
        <a:prstGeom prst="ellipse">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s-DO" sz="1400" b="1">
              <a:solidFill>
                <a:srgbClr val="FF0000"/>
              </a:solidFill>
              <a:latin typeface="+mj-lt"/>
            </a:rPr>
            <a:t>1</a:t>
          </a:r>
        </a:p>
      </xdr:txBody>
    </xdr:sp>
    <xdr:clientData/>
  </xdr:twoCellAnchor>
  <xdr:twoCellAnchor>
    <xdr:from>
      <xdr:col>10</xdr:col>
      <xdr:colOff>464634</xdr:colOff>
      <xdr:row>113</xdr:row>
      <xdr:rowOff>638872</xdr:rowOff>
    </xdr:from>
    <xdr:to>
      <xdr:col>10</xdr:col>
      <xdr:colOff>813111</xdr:colOff>
      <xdr:row>114</xdr:row>
      <xdr:rowOff>290396</xdr:rowOff>
    </xdr:to>
    <xdr:sp macro="" textlink="">
      <xdr:nvSpPr>
        <xdr:cNvPr id="3" name="Elipse 3">
          <a:extLst>
            <a:ext uri="{FF2B5EF4-FFF2-40B4-BE49-F238E27FC236}">
              <a16:creationId xmlns:a16="http://schemas.microsoft.com/office/drawing/2014/main" id="{6DC59996-147B-421D-AC3C-2AD44CA5221F}"/>
            </a:ext>
          </a:extLst>
        </xdr:cNvPr>
        <xdr:cNvSpPr/>
      </xdr:nvSpPr>
      <xdr:spPr>
        <a:xfrm>
          <a:off x="23124609" y="63265747"/>
          <a:ext cx="348477" cy="289699"/>
        </a:xfrm>
        <a:prstGeom prst="ellipse">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s-DO" sz="1400" b="1">
              <a:solidFill>
                <a:srgbClr val="FF0000"/>
              </a:solidFill>
              <a:latin typeface="+mj-lt"/>
            </a:rPr>
            <a:t>1</a:t>
          </a:r>
        </a:p>
      </xdr:txBody>
    </xdr:sp>
    <xdr:clientData/>
  </xdr:twoCellAnchor>
  <xdr:twoCellAnchor>
    <xdr:from>
      <xdr:col>5</xdr:col>
      <xdr:colOff>432884</xdr:colOff>
      <xdr:row>127</xdr:row>
      <xdr:rowOff>53046</xdr:rowOff>
    </xdr:from>
    <xdr:to>
      <xdr:col>5</xdr:col>
      <xdr:colOff>789878</xdr:colOff>
      <xdr:row>128</xdr:row>
      <xdr:rowOff>34848</xdr:rowOff>
    </xdr:to>
    <xdr:sp macro="" textlink="">
      <xdr:nvSpPr>
        <xdr:cNvPr id="4" name="Elipse 4">
          <a:extLst>
            <a:ext uri="{FF2B5EF4-FFF2-40B4-BE49-F238E27FC236}">
              <a16:creationId xmlns:a16="http://schemas.microsoft.com/office/drawing/2014/main" id="{BC1A9B95-F6B6-4EC8-A11C-D9B7B8ED5E94}"/>
            </a:ext>
          </a:extLst>
        </xdr:cNvPr>
        <xdr:cNvSpPr/>
      </xdr:nvSpPr>
      <xdr:spPr>
        <a:xfrm>
          <a:off x="5138234" y="67375746"/>
          <a:ext cx="356994" cy="324702"/>
        </a:xfrm>
        <a:prstGeom prst="ellipse">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s-DO" sz="1400" b="1">
              <a:solidFill>
                <a:srgbClr val="FF0000"/>
              </a:solidFill>
              <a:latin typeface="+mj-lt"/>
            </a:rPr>
            <a:t>2</a:t>
          </a:r>
        </a:p>
      </xdr:txBody>
    </xdr:sp>
    <xdr:clientData/>
  </xdr:twoCellAnchor>
  <xdr:twoCellAnchor>
    <xdr:from>
      <xdr:col>5</xdr:col>
      <xdr:colOff>592410</xdr:colOff>
      <xdr:row>120</xdr:row>
      <xdr:rowOff>185854</xdr:rowOff>
    </xdr:from>
    <xdr:to>
      <xdr:col>5</xdr:col>
      <xdr:colOff>952501</xdr:colOff>
      <xdr:row>122</xdr:row>
      <xdr:rowOff>34848</xdr:rowOff>
    </xdr:to>
    <xdr:sp macro="" textlink="">
      <xdr:nvSpPr>
        <xdr:cNvPr id="5" name="Elipse 5">
          <a:extLst>
            <a:ext uri="{FF2B5EF4-FFF2-40B4-BE49-F238E27FC236}">
              <a16:creationId xmlns:a16="http://schemas.microsoft.com/office/drawing/2014/main" id="{DE876036-B7D0-4DE0-B5AF-C2B3663B95F4}"/>
            </a:ext>
          </a:extLst>
        </xdr:cNvPr>
        <xdr:cNvSpPr/>
      </xdr:nvSpPr>
      <xdr:spPr>
        <a:xfrm>
          <a:off x="5297760" y="65136829"/>
          <a:ext cx="360091" cy="315719"/>
        </a:xfrm>
        <a:prstGeom prst="ellipse">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s-DO" sz="1400" b="1">
              <a:solidFill>
                <a:srgbClr val="FF0000"/>
              </a:solidFill>
              <a:latin typeface="+mj-lt"/>
            </a:rPr>
            <a:t>2</a:t>
          </a:r>
        </a:p>
      </xdr:txBody>
    </xdr:sp>
    <xdr:clientData/>
  </xdr:twoCellAnchor>
  <xdr:twoCellAnchor>
    <xdr:from>
      <xdr:col>6</xdr:col>
      <xdr:colOff>46465</xdr:colOff>
      <xdr:row>129</xdr:row>
      <xdr:rowOff>232316</xdr:rowOff>
    </xdr:from>
    <xdr:to>
      <xdr:col>6</xdr:col>
      <xdr:colOff>336860</xdr:colOff>
      <xdr:row>130</xdr:row>
      <xdr:rowOff>232315</xdr:rowOff>
    </xdr:to>
    <xdr:sp macro="" textlink="">
      <xdr:nvSpPr>
        <xdr:cNvPr id="6" name="Estrella: 7 puntas 5">
          <a:extLst>
            <a:ext uri="{FF2B5EF4-FFF2-40B4-BE49-F238E27FC236}">
              <a16:creationId xmlns:a16="http://schemas.microsoft.com/office/drawing/2014/main" id="{B1FE12F6-4736-4003-A4C0-C5AC537D7E15}"/>
            </a:ext>
          </a:extLst>
        </xdr:cNvPr>
        <xdr:cNvSpPr/>
      </xdr:nvSpPr>
      <xdr:spPr>
        <a:xfrm flipH="1" flipV="1">
          <a:off x="6494890" y="68240816"/>
          <a:ext cx="290395" cy="228599"/>
        </a:xfrm>
        <a:prstGeom prst="star7">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DO" sz="1100"/>
        </a:p>
      </xdr:txBody>
    </xdr:sp>
    <xdr:clientData/>
  </xdr:twoCellAnchor>
  <xdr:twoCellAnchor>
    <xdr:from>
      <xdr:col>1</xdr:col>
      <xdr:colOff>0</xdr:colOff>
      <xdr:row>125</xdr:row>
      <xdr:rowOff>127774</xdr:rowOff>
    </xdr:from>
    <xdr:to>
      <xdr:col>2</xdr:col>
      <xdr:colOff>23230</xdr:colOff>
      <xdr:row>125</xdr:row>
      <xdr:rowOff>360090</xdr:rowOff>
    </xdr:to>
    <xdr:sp macro="" textlink="">
      <xdr:nvSpPr>
        <xdr:cNvPr id="7" name="Estrella: 7 puntas 6">
          <a:extLst>
            <a:ext uri="{FF2B5EF4-FFF2-40B4-BE49-F238E27FC236}">
              <a16:creationId xmlns:a16="http://schemas.microsoft.com/office/drawing/2014/main" id="{D2A6EAAD-0873-4A2C-BAC4-4CC0611099B0}"/>
            </a:ext>
          </a:extLst>
        </xdr:cNvPr>
        <xdr:cNvSpPr/>
      </xdr:nvSpPr>
      <xdr:spPr>
        <a:xfrm flipH="1" flipV="1">
          <a:off x="152400" y="66240799"/>
          <a:ext cx="289930" cy="232316"/>
        </a:xfrm>
        <a:prstGeom prst="star7">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DO" sz="1100"/>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secturgovdo.sharepoint.com/sites/DireccionEjecutivaCEIZTUR/Documentos%20compartidos/Compartido%20CEIZTUR/Finanzas%20CEIZTUR/DIRECTORIO%20COM&#218;N/Financiero_CEIZTUR/Documentos%20Billy/Departamento%20Financiero%202025/Disponibilidad%202025/Informe%20tesoreria%202025.xlsx" TargetMode="External"/><Relationship Id="rId2" Type="http://schemas.microsoft.com/office/2019/04/relationships/externalLinkLongPath" Target="/sites/DireccionEjecutivaCEIZTUR/Documentos%20compartidos/Compartido%20CEIZTUR/Finanzas%20CEIZTUR/DIRECTORIO%20COM&#218;N/Financiero_CEIZTUR/Documentos%20Billy/Departamento%20Financiero%202025/Disponibilidad%202025/Informe%20tesoreria%202025.xlsx?3F89CA2B" TargetMode="External"/><Relationship Id="rId1" Type="http://schemas.openxmlformats.org/officeDocument/2006/relationships/externalLinkPath" Target="file:///\\3F89CA2B\Informe%20tesoreria%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Dic 2024"/>
      <sheetName val="Enero 2025"/>
      <sheetName val="Febrero 2025"/>
      <sheetName val="Marzo 2025"/>
      <sheetName val="Abril 2025"/>
      <sheetName val="Mayo 2025"/>
      <sheetName val="Junio 2025"/>
      <sheetName val="Julio 2025 "/>
      <sheetName val="Agosto 2025"/>
      <sheetName val="Hoja1"/>
      <sheetName val="Hoja2"/>
    </sheetNames>
    <sheetDataSet>
      <sheetData sheetId="0"/>
      <sheetData sheetId="1"/>
      <sheetData sheetId="2"/>
      <sheetData sheetId="3"/>
      <sheetData sheetId="4"/>
      <sheetData sheetId="5"/>
      <sheetData sheetId="6">
        <row r="14">
          <cell r="L14">
            <v>2635113.2600000021</v>
          </cell>
        </row>
        <row r="142">
          <cell r="L142">
            <v>845435338.35738409</v>
          </cell>
        </row>
        <row r="230">
          <cell r="L230">
            <v>210026912.70999995</v>
          </cell>
        </row>
      </sheetData>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R175"/>
  <sheetViews>
    <sheetView showGridLines="0" tabSelected="1" topLeftCell="C34" zoomScale="55" zoomScaleNormal="55" workbookViewId="0">
      <selection activeCell="H36" sqref="H36"/>
    </sheetView>
  </sheetViews>
  <sheetFormatPr baseColWidth="10" defaultColWidth="11.42578125" defaultRowHeight="18" x14ac:dyDescent="0.35"/>
  <cols>
    <col min="1" max="1" width="2.28515625" style="4" customWidth="1"/>
    <col min="2" max="2" width="4" style="4" customWidth="1"/>
    <col min="3" max="3" width="18" style="4" customWidth="1"/>
    <col min="4" max="4" width="27.28515625" style="4" bestFit="1" customWidth="1"/>
    <col min="5" max="5" width="19" style="4" bestFit="1" customWidth="1"/>
    <col min="6" max="6" width="26.140625" style="4" customWidth="1"/>
    <col min="7" max="7" width="23.5703125" style="4" bestFit="1" customWidth="1"/>
    <col min="8" max="8" width="74.28515625" style="4" customWidth="1"/>
    <col min="9" max="9" width="115.140625" style="4" customWidth="1"/>
    <col min="10" max="10" width="30.140625" style="4" customWidth="1"/>
    <col min="11" max="11" width="30.5703125" style="4" customWidth="1"/>
    <col min="12" max="12" width="27.28515625" style="4" bestFit="1" customWidth="1"/>
    <col min="13" max="13" width="5.140625" style="4" customWidth="1"/>
    <col min="14" max="14" width="11.42578125" style="4"/>
    <col min="15" max="15" width="20.42578125" style="4" customWidth="1"/>
    <col min="16" max="16" width="22" style="4" customWidth="1"/>
    <col min="17" max="17" width="21.85546875" style="4" customWidth="1"/>
    <col min="18" max="16384" width="11.42578125" style="4"/>
  </cols>
  <sheetData>
    <row r="2" spans="2:18" x14ac:dyDescent="0.35">
      <c r="B2" s="1"/>
      <c r="C2" s="2"/>
      <c r="D2" s="2"/>
      <c r="E2" s="2"/>
      <c r="F2" s="2"/>
      <c r="G2" s="2"/>
      <c r="H2" s="2"/>
      <c r="I2" s="2"/>
      <c r="J2" s="2"/>
      <c r="K2" s="2"/>
      <c r="L2" s="2"/>
      <c r="M2" s="3"/>
    </row>
    <row r="3" spans="2:18" x14ac:dyDescent="0.35">
      <c r="B3" s="5"/>
      <c r="C3" s="6" t="s">
        <v>0</v>
      </c>
      <c r="D3" s="6"/>
      <c r="E3" s="6"/>
      <c r="F3" s="6"/>
      <c r="G3" s="6"/>
      <c r="H3" s="6"/>
      <c r="I3" s="6"/>
      <c r="J3" s="6"/>
      <c r="K3" s="6"/>
      <c r="L3" s="6"/>
      <c r="M3" s="7"/>
    </row>
    <row r="4" spans="2:18" x14ac:dyDescent="0.35">
      <c r="B4" s="5"/>
      <c r="C4" s="6" t="s">
        <v>1</v>
      </c>
      <c r="D4" s="6"/>
      <c r="E4" s="6"/>
      <c r="F4" s="6"/>
      <c r="G4" s="6"/>
      <c r="H4" s="6"/>
      <c r="I4" s="6"/>
      <c r="J4" s="6"/>
      <c r="K4" s="6"/>
      <c r="L4" s="6"/>
      <c r="M4" s="7"/>
    </row>
    <row r="5" spans="2:18" x14ac:dyDescent="0.35">
      <c r="B5" s="5"/>
      <c r="C5" s="6" t="s">
        <v>2</v>
      </c>
      <c r="D5" s="6"/>
      <c r="E5" s="6"/>
      <c r="F5" s="6"/>
      <c r="G5" s="6"/>
      <c r="H5" s="6"/>
      <c r="I5" s="6"/>
      <c r="J5" s="6"/>
      <c r="K5" s="6"/>
      <c r="L5" s="6"/>
      <c r="M5" s="7"/>
    </row>
    <row r="6" spans="2:18" x14ac:dyDescent="0.35">
      <c r="B6" s="5"/>
      <c r="C6" s="6" t="s">
        <v>3</v>
      </c>
      <c r="D6" s="6"/>
      <c r="E6" s="6"/>
      <c r="F6" s="6"/>
      <c r="G6" s="6"/>
      <c r="H6" s="6"/>
      <c r="I6" s="6"/>
      <c r="J6" s="6"/>
      <c r="K6" s="6"/>
      <c r="L6" s="6"/>
      <c r="M6" s="7"/>
    </row>
    <row r="7" spans="2:18" x14ac:dyDescent="0.35">
      <c r="B7" s="5"/>
      <c r="C7" s="8">
        <v>45869</v>
      </c>
      <c r="D7" s="8"/>
      <c r="E7" s="8"/>
      <c r="F7" s="8"/>
      <c r="G7" s="8"/>
      <c r="H7" s="8"/>
      <c r="I7" s="8"/>
      <c r="J7" s="8"/>
      <c r="K7" s="8"/>
      <c r="L7" s="8"/>
      <c r="M7" s="7"/>
    </row>
    <row r="8" spans="2:18" x14ac:dyDescent="0.35">
      <c r="B8" s="5"/>
      <c r="M8" s="7"/>
    </row>
    <row r="9" spans="2:18" ht="54" x14ac:dyDescent="0.35">
      <c r="B9" s="5"/>
      <c r="C9" s="9" t="s">
        <v>4</v>
      </c>
      <c r="D9" s="9" t="s">
        <v>5</v>
      </c>
      <c r="E9" s="9" t="s">
        <v>6</v>
      </c>
      <c r="F9" s="10" t="s">
        <v>7</v>
      </c>
      <c r="G9" s="10" t="s">
        <v>8</v>
      </c>
      <c r="H9" s="9" t="s">
        <v>9</v>
      </c>
      <c r="I9" s="9" t="s">
        <v>10</v>
      </c>
      <c r="J9" s="11" t="s">
        <v>11</v>
      </c>
      <c r="K9" s="11" t="s">
        <v>12</v>
      </c>
      <c r="L9" s="9" t="s">
        <v>13</v>
      </c>
      <c r="M9" s="7"/>
    </row>
    <row r="10" spans="2:18" x14ac:dyDescent="0.35">
      <c r="B10" s="5"/>
      <c r="K10" s="12" t="s">
        <v>14</v>
      </c>
      <c r="L10" s="13">
        <f>+'[1]Junio 2025'!L14</f>
        <v>2635113.2600000021</v>
      </c>
      <c r="M10" s="7"/>
    </row>
    <row r="11" spans="2:18" ht="29.25" customHeight="1" x14ac:dyDescent="0.35">
      <c r="B11" s="5"/>
      <c r="C11" s="14">
        <v>45869</v>
      </c>
      <c r="D11" s="15" t="s">
        <v>15</v>
      </c>
      <c r="E11" s="16"/>
      <c r="F11" s="16"/>
      <c r="G11" s="16"/>
      <c r="H11" s="17" t="s">
        <v>16</v>
      </c>
      <c r="I11" s="18" t="s">
        <v>17</v>
      </c>
      <c r="J11" s="16"/>
      <c r="K11" s="19">
        <v>175</v>
      </c>
      <c r="L11" s="19">
        <f t="shared" ref="L11" si="0">+L10+J11-K11</f>
        <v>2634938.2600000021</v>
      </c>
      <c r="M11" s="7"/>
    </row>
    <row r="12" spans="2:18" ht="29.25" customHeight="1" x14ac:dyDescent="0.35">
      <c r="B12" s="5"/>
      <c r="C12" s="16"/>
      <c r="D12" s="16"/>
      <c r="E12" s="16"/>
      <c r="F12" s="16"/>
      <c r="G12" s="16"/>
      <c r="H12" s="16"/>
      <c r="I12" s="16"/>
      <c r="J12" s="16"/>
      <c r="K12" s="16"/>
      <c r="L12" s="19">
        <f>+L11</f>
        <v>2634938.2600000021</v>
      </c>
      <c r="M12" s="7"/>
      <c r="O12" s="20">
        <f>+L12-4632772.1</f>
        <v>-1997833.8399999975</v>
      </c>
    </row>
    <row r="13" spans="2:18" x14ac:dyDescent="0.35">
      <c r="B13" s="5"/>
      <c r="J13" s="2"/>
      <c r="K13" s="2"/>
      <c r="L13" s="21"/>
      <c r="M13" s="7"/>
    </row>
    <row r="14" spans="2:18" ht="18.75" thickBot="1" x14ac:dyDescent="0.4">
      <c r="B14" s="5"/>
      <c r="I14" s="22" t="s">
        <v>18</v>
      </c>
      <c r="J14" s="23">
        <f>+SUM(J11:J12)</f>
        <v>0</v>
      </c>
      <c r="K14" s="23">
        <f>+SUM(K11:K12)</f>
        <v>175</v>
      </c>
      <c r="L14" s="23">
        <f>+L12</f>
        <v>2634938.2600000021</v>
      </c>
      <c r="M14" s="7"/>
    </row>
    <row r="15" spans="2:18" ht="18.75" thickTop="1" x14ac:dyDescent="0.35">
      <c r="B15" s="5"/>
      <c r="M15" s="7"/>
    </row>
    <row r="16" spans="2:18" x14ac:dyDescent="0.35">
      <c r="B16" s="5"/>
      <c r="M16" s="7"/>
      <c r="Q16" s="13"/>
      <c r="R16" s="13"/>
    </row>
    <row r="17" spans="2:18" x14ac:dyDescent="0.35">
      <c r="B17" s="5"/>
      <c r="M17" s="7"/>
      <c r="Q17" s="13"/>
      <c r="R17" s="13"/>
    </row>
    <row r="18" spans="2:18" x14ac:dyDescent="0.35">
      <c r="B18" s="5"/>
      <c r="M18" s="7"/>
      <c r="Q18" s="13">
        <v>331500</v>
      </c>
      <c r="R18" s="13"/>
    </row>
    <row r="19" spans="2:18" x14ac:dyDescent="0.35">
      <c r="B19" s="5"/>
      <c r="C19" s="24" t="s">
        <v>19</v>
      </c>
      <c r="D19" s="24"/>
      <c r="E19" s="24"/>
      <c r="H19" s="25" t="s">
        <v>20</v>
      </c>
      <c r="J19" s="24" t="s">
        <v>20</v>
      </c>
      <c r="K19" s="24"/>
      <c r="M19" s="7"/>
      <c r="Q19" s="13">
        <f>+Q18*18%</f>
        <v>59670</v>
      </c>
      <c r="R19" s="13"/>
    </row>
    <row r="20" spans="2:18" x14ac:dyDescent="0.35">
      <c r="B20" s="5"/>
      <c r="C20" s="26" t="s">
        <v>21</v>
      </c>
      <c r="D20" s="26"/>
      <c r="E20" s="26"/>
      <c r="H20" s="27" t="s">
        <v>22</v>
      </c>
      <c r="J20" s="26" t="s">
        <v>23</v>
      </c>
      <c r="K20" s="26"/>
      <c r="M20" s="7"/>
      <c r="Q20" s="13"/>
      <c r="R20" s="13"/>
    </row>
    <row r="21" spans="2:18" x14ac:dyDescent="0.35">
      <c r="B21" s="5"/>
      <c r="C21" s="6" t="s">
        <v>24</v>
      </c>
      <c r="D21" s="6"/>
      <c r="E21" s="6"/>
      <c r="H21" s="28" t="s">
        <v>25</v>
      </c>
      <c r="J21" s="6" t="s">
        <v>26</v>
      </c>
      <c r="K21" s="6"/>
      <c r="M21" s="7"/>
      <c r="Q21" s="13">
        <f>+Q18*5%</f>
        <v>16575</v>
      </c>
      <c r="R21" s="13"/>
    </row>
    <row r="22" spans="2:18" x14ac:dyDescent="0.35">
      <c r="B22" s="29"/>
      <c r="C22" s="30"/>
      <c r="D22" s="30"/>
      <c r="E22" s="30"/>
      <c r="F22" s="30"/>
      <c r="G22" s="30"/>
      <c r="H22" s="30"/>
      <c r="I22" s="30"/>
      <c r="J22" s="30"/>
      <c r="K22" s="30"/>
      <c r="L22" s="30"/>
      <c r="M22" s="31"/>
      <c r="Q22" s="13">
        <f>+Q18+Q19-Q20-Q21</f>
        <v>374595</v>
      </c>
      <c r="R22" s="13"/>
    </row>
    <row r="23" spans="2:18" x14ac:dyDescent="0.35">
      <c r="Q23" s="13"/>
      <c r="R23" s="13"/>
    </row>
    <row r="24" spans="2:18" x14ac:dyDescent="0.35">
      <c r="B24" s="1"/>
      <c r="C24" s="2"/>
      <c r="D24" s="2"/>
      <c r="E24" s="2"/>
      <c r="F24" s="2"/>
      <c r="G24" s="2"/>
      <c r="H24" s="2"/>
      <c r="I24" s="2"/>
      <c r="J24" s="2"/>
      <c r="K24" s="2"/>
      <c r="L24" s="2"/>
      <c r="M24" s="3"/>
      <c r="Q24" s="13"/>
      <c r="R24" s="13"/>
    </row>
    <row r="25" spans="2:18" x14ac:dyDescent="0.35">
      <c r="B25" s="5"/>
      <c r="C25" s="6" t="s">
        <v>0</v>
      </c>
      <c r="D25" s="6"/>
      <c r="E25" s="6"/>
      <c r="F25" s="6"/>
      <c r="G25" s="6"/>
      <c r="H25" s="6"/>
      <c r="I25" s="6"/>
      <c r="J25" s="6"/>
      <c r="K25" s="6"/>
      <c r="L25" s="6"/>
      <c r="M25" s="7"/>
    </row>
    <row r="26" spans="2:18" x14ac:dyDescent="0.35">
      <c r="B26" s="5"/>
      <c r="C26" s="6" t="s">
        <v>1</v>
      </c>
      <c r="D26" s="6"/>
      <c r="E26" s="6"/>
      <c r="F26" s="6"/>
      <c r="G26" s="6"/>
      <c r="H26" s="6"/>
      <c r="I26" s="6"/>
      <c r="J26" s="6"/>
      <c r="K26" s="6"/>
      <c r="L26" s="6"/>
      <c r="M26" s="7"/>
    </row>
    <row r="27" spans="2:18" x14ac:dyDescent="0.35">
      <c r="B27" s="5"/>
      <c r="C27" s="6" t="s">
        <v>2</v>
      </c>
      <c r="D27" s="6"/>
      <c r="E27" s="6"/>
      <c r="F27" s="6"/>
      <c r="G27" s="6"/>
      <c r="H27" s="6"/>
      <c r="I27" s="6"/>
      <c r="J27" s="6"/>
      <c r="K27" s="6"/>
      <c r="L27" s="6"/>
      <c r="M27" s="7"/>
    </row>
    <row r="28" spans="2:18" x14ac:dyDescent="0.35">
      <c r="B28" s="5"/>
      <c r="C28" s="6" t="s">
        <v>27</v>
      </c>
      <c r="D28" s="6"/>
      <c r="E28" s="6"/>
      <c r="F28" s="6"/>
      <c r="G28" s="6"/>
      <c r="H28" s="6"/>
      <c r="I28" s="6"/>
      <c r="J28" s="6"/>
      <c r="K28" s="6"/>
      <c r="L28" s="6"/>
      <c r="M28" s="7"/>
    </row>
    <row r="29" spans="2:18" x14ac:dyDescent="0.35">
      <c r="B29" s="5"/>
      <c r="C29" s="8">
        <f>+C7</f>
        <v>45869</v>
      </c>
      <c r="D29" s="8"/>
      <c r="E29" s="8"/>
      <c r="F29" s="8"/>
      <c r="G29" s="8"/>
      <c r="H29" s="8"/>
      <c r="I29" s="8"/>
      <c r="J29" s="8"/>
      <c r="K29" s="8"/>
      <c r="L29" s="8"/>
      <c r="M29" s="7"/>
    </row>
    <row r="30" spans="2:18" x14ac:dyDescent="0.35">
      <c r="B30" s="5"/>
      <c r="M30" s="7"/>
    </row>
    <row r="31" spans="2:18" ht="72.75" customHeight="1" x14ac:dyDescent="0.35">
      <c r="B31" s="5"/>
      <c r="C31" s="9" t="s">
        <v>4</v>
      </c>
      <c r="D31" s="9" t="s">
        <v>5</v>
      </c>
      <c r="E31" s="9" t="s">
        <v>28</v>
      </c>
      <c r="F31" s="10" t="s">
        <v>7</v>
      </c>
      <c r="G31" s="10" t="s">
        <v>8</v>
      </c>
      <c r="H31" s="9" t="s">
        <v>9</v>
      </c>
      <c r="I31" s="9" t="s">
        <v>10</v>
      </c>
      <c r="J31" s="11" t="s">
        <v>11</v>
      </c>
      <c r="K31" s="11" t="s">
        <v>12</v>
      </c>
      <c r="L31" s="9" t="s">
        <v>13</v>
      </c>
      <c r="M31" s="7"/>
    </row>
    <row r="32" spans="2:18" ht="20.25" customHeight="1" x14ac:dyDescent="0.35">
      <c r="B32" s="5"/>
      <c r="K32" s="12" t="s">
        <v>14</v>
      </c>
      <c r="L32" s="13">
        <f>+'[1]Junio 2025'!L142</f>
        <v>845435338.35738409</v>
      </c>
      <c r="M32" s="7"/>
    </row>
    <row r="33" spans="2:16" ht="52.5" customHeight="1" x14ac:dyDescent="0.35">
      <c r="B33" s="5"/>
      <c r="C33" s="32">
        <v>45840</v>
      </c>
      <c r="D33" s="33" t="s">
        <v>29</v>
      </c>
      <c r="E33" s="34"/>
      <c r="F33" s="35"/>
      <c r="G33" s="35"/>
      <c r="H33" s="35" t="s">
        <v>30</v>
      </c>
      <c r="I33" s="17" t="s">
        <v>31</v>
      </c>
      <c r="J33" s="36">
        <v>1945213.6975499999</v>
      </c>
      <c r="K33" s="36"/>
      <c r="L33" s="19">
        <f t="shared" ref="L33:L96" si="1">+L32+J33-K33</f>
        <v>847380552.05493414</v>
      </c>
      <c r="M33" s="7"/>
      <c r="O33" s="13"/>
      <c r="P33" s="13"/>
    </row>
    <row r="34" spans="2:16" ht="52.5" customHeight="1" x14ac:dyDescent="0.35">
      <c r="B34" s="5"/>
      <c r="C34" s="32" t="s">
        <v>32</v>
      </c>
      <c r="D34" s="33"/>
      <c r="E34" s="34" t="s">
        <v>33</v>
      </c>
      <c r="F34" s="35" t="s">
        <v>34</v>
      </c>
      <c r="G34" s="35" t="s">
        <v>35</v>
      </c>
      <c r="H34" s="35" t="s">
        <v>36</v>
      </c>
      <c r="I34" s="17" t="s">
        <v>37</v>
      </c>
      <c r="J34" s="36"/>
      <c r="K34" s="36">
        <v>2040208.05</v>
      </c>
      <c r="L34" s="19">
        <f t="shared" si="1"/>
        <v>845340344.00493419</v>
      </c>
      <c r="M34" s="7"/>
      <c r="O34" s="13"/>
      <c r="P34" s="13"/>
    </row>
    <row r="35" spans="2:16" ht="52.5" customHeight="1" x14ac:dyDescent="0.35">
      <c r="B35" s="5"/>
      <c r="C35" s="32" t="s">
        <v>32</v>
      </c>
      <c r="D35" s="33"/>
      <c r="E35" s="34" t="s">
        <v>38</v>
      </c>
      <c r="F35" s="35" t="s">
        <v>39</v>
      </c>
      <c r="G35" s="35" t="s">
        <v>40</v>
      </c>
      <c r="H35" s="35" t="s">
        <v>41</v>
      </c>
      <c r="I35" s="17" t="s">
        <v>42</v>
      </c>
      <c r="J35" s="36"/>
      <c r="K35" s="36">
        <v>79650</v>
      </c>
      <c r="L35" s="19">
        <f t="shared" si="1"/>
        <v>845260694.00493419</v>
      </c>
      <c r="M35" s="7"/>
      <c r="O35" s="13"/>
      <c r="P35" s="13"/>
    </row>
    <row r="36" spans="2:16" ht="52.5" customHeight="1" x14ac:dyDescent="0.35">
      <c r="B36" s="5"/>
      <c r="C36" s="32" t="s">
        <v>32</v>
      </c>
      <c r="D36" s="33"/>
      <c r="E36" s="34" t="s">
        <v>43</v>
      </c>
      <c r="F36" s="35" t="s">
        <v>44</v>
      </c>
      <c r="G36" s="35" t="s">
        <v>45</v>
      </c>
      <c r="H36" s="35" t="s">
        <v>30</v>
      </c>
      <c r="I36" s="17" t="s">
        <v>46</v>
      </c>
      <c r="J36" s="36"/>
      <c r="K36" s="36">
        <v>299207.5</v>
      </c>
      <c r="L36" s="19">
        <f t="shared" si="1"/>
        <v>844961486.50493419</v>
      </c>
      <c r="M36" s="7"/>
      <c r="O36" s="13"/>
      <c r="P36" s="13"/>
    </row>
    <row r="37" spans="2:16" ht="52.5" customHeight="1" x14ac:dyDescent="0.35">
      <c r="B37" s="5"/>
      <c r="C37" s="32" t="s">
        <v>47</v>
      </c>
      <c r="D37" s="33"/>
      <c r="E37" s="34" t="s">
        <v>48</v>
      </c>
      <c r="F37" s="35" t="s">
        <v>49</v>
      </c>
      <c r="G37" s="35" t="s">
        <v>50</v>
      </c>
      <c r="H37" s="35" t="s">
        <v>51</v>
      </c>
      <c r="I37" s="17" t="s">
        <v>52</v>
      </c>
      <c r="J37" s="36"/>
      <c r="K37" s="36">
        <v>7547787.5099999998</v>
      </c>
      <c r="L37" s="19">
        <f t="shared" si="1"/>
        <v>837413698.9949342</v>
      </c>
      <c r="M37" s="7"/>
      <c r="O37" s="13"/>
      <c r="P37" s="13"/>
    </row>
    <row r="38" spans="2:16" ht="52.5" customHeight="1" x14ac:dyDescent="0.35">
      <c r="B38" s="5"/>
      <c r="C38" s="32" t="s">
        <v>47</v>
      </c>
      <c r="D38" s="33"/>
      <c r="E38" s="34" t="s">
        <v>53</v>
      </c>
      <c r="F38" s="35" t="s">
        <v>44</v>
      </c>
      <c r="G38" s="35" t="s">
        <v>45</v>
      </c>
      <c r="H38" s="35" t="s">
        <v>30</v>
      </c>
      <c r="I38" s="17" t="s">
        <v>54</v>
      </c>
      <c r="J38" s="36"/>
      <c r="K38" s="36">
        <v>198800</v>
      </c>
      <c r="L38" s="19">
        <f t="shared" si="1"/>
        <v>837214898.9949342</v>
      </c>
      <c r="M38" s="7"/>
      <c r="O38" s="13"/>
      <c r="P38" s="13"/>
    </row>
    <row r="39" spans="2:16" ht="52.5" customHeight="1" x14ac:dyDescent="0.35">
      <c r="B39" s="5"/>
      <c r="C39" s="32" t="s">
        <v>55</v>
      </c>
      <c r="D39" s="33"/>
      <c r="E39" s="34" t="s">
        <v>56</v>
      </c>
      <c r="F39" s="35" t="s">
        <v>57</v>
      </c>
      <c r="G39" s="35" t="s">
        <v>58</v>
      </c>
      <c r="H39" s="35" t="s">
        <v>59</v>
      </c>
      <c r="I39" s="17" t="s">
        <v>60</v>
      </c>
      <c r="J39" s="36"/>
      <c r="K39" s="36">
        <v>5965052.1399999997</v>
      </c>
      <c r="L39" s="19">
        <f t="shared" si="1"/>
        <v>831249846.85493422</v>
      </c>
      <c r="M39" s="7"/>
      <c r="O39" s="13"/>
      <c r="P39" s="13"/>
    </row>
    <row r="40" spans="2:16" ht="52.5" customHeight="1" x14ac:dyDescent="0.35">
      <c r="B40" s="5"/>
      <c r="C40" s="32" t="s">
        <v>61</v>
      </c>
      <c r="D40" s="33"/>
      <c r="E40" s="34" t="s">
        <v>62</v>
      </c>
      <c r="F40" s="35" t="s">
        <v>63</v>
      </c>
      <c r="G40" s="35" t="s">
        <v>40</v>
      </c>
      <c r="H40" s="35" t="s">
        <v>64</v>
      </c>
      <c r="I40" s="17" t="s">
        <v>65</v>
      </c>
      <c r="J40" s="36"/>
      <c r="K40" s="36">
        <v>300000</v>
      </c>
      <c r="L40" s="19">
        <f t="shared" si="1"/>
        <v>830949846.85493422</v>
      </c>
      <c r="M40" s="7"/>
      <c r="O40" s="13"/>
      <c r="P40" s="13"/>
    </row>
    <row r="41" spans="2:16" ht="52.5" customHeight="1" x14ac:dyDescent="0.35">
      <c r="B41" s="5"/>
      <c r="C41" s="32">
        <v>45846</v>
      </c>
      <c r="D41" s="33" t="s">
        <v>66</v>
      </c>
      <c r="E41" s="34"/>
      <c r="F41" s="35"/>
      <c r="G41" s="35"/>
      <c r="H41" s="35" t="s">
        <v>30</v>
      </c>
      <c r="I41" s="17" t="s">
        <v>67</v>
      </c>
      <c r="J41" s="36">
        <v>2619657.0299999998</v>
      </c>
      <c r="K41" s="36"/>
      <c r="L41" s="19">
        <f t="shared" si="1"/>
        <v>833569503.88493419</v>
      </c>
      <c r="M41" s="7"/>
      <c r="O41" s="13"/>
      <c r="P41" s="13"/>
    </row>
    <row r="42" spans="2:16" ht="52.5" customHeight="1" x14ac:dyDescent="0.35">
      <c r="B42" s="5"/>
      <c r="C42" s="32">
        <v>45847</v>
      </c>
      <c r="D42" s="33" t="s">
        <v>68</v>
      </c>
      <c r="E42" s="34"/>
      <c r="F42" s="35"/>
      <c r="G42" s="35"/>
      <c r="H42" s="35" t="s">
        <v>30</v>
      </c>
      <c r="I42" s="17" t="s">
        <v>69</v>
      </c>
      <c r="J42" s="36">
        <v>147021746.63100034</v>
      </c>
      <c r="K42" s="36"/>
      <c r="L42" s="19">
        <f t="shared" si="1"/>
        <v>980591250.51593447</v>
      </c>
      <c r="M42" s="7"/>
      <c r="O42" s="13"/>
      <c r="P42" s="13"/>
    </row>
    <row r="43" spans="2:16" ht="52.5" customHeight="1" x14ac:dyDescent="0.35">
      <c r="B43" s="5"/>
      <c r="C43" s="32">
        <v>45847</v>
      </c>
      <c r="D43" s="33" t="s">
        <v>70</v>
      </c>
      <c r="E43" s="34"/>
      <c r="F43" s="35"/>
      <c r="G43" s="35"/>
      <c r="H43" s="35" t="s">
        <v>30</v>
      </c>
      <c r="I43" s="17" t="s">
        <v>71</v>
      </c>
      <c r="J43" s="36">
        <v>3267980.1689996789</v>
      </c>
      <c r="K43" s="36"/>
      <c r="L43" s="19">
        <f t="shared" si="1"/>
        <v>983859230.68493414</v>
      </c>
      <c r="M43" s="7"/>
      <c r="O43" s="13"/>
      <c r="P43" s="13"/>
    </row>
    <row r="44" spans="2:16" ht="52.5" customHeight="1" x14ac:dyDescent="0.35">
      <c r="B44" s="5"/>
      <c r="C44" s="32" t="s">
        <v>72</v>
      </c>
      <c r="D44" s="33"/>
      <c r="E44" s="34" t="s">
        <v>73</v>
      </c>
      <c r="F44" s="35" t="s">
        <v>74</v>
      </c>
      <c r="G44" s="35" t="s">
        <v>75</v>
      </c>
      <c r="H44" s="35" t="s">
        <v>76</v>
      </c>
      <c r="I44" s="17" t="s">
        <v>77</v>
      </c>
      <c r="J44" s="36"/>
      <c r="K44" s="36">
        <v>239371.78</v>
      </c>
      <c r="L44" s="19">
        <f t="shared" si="1"/>
        <v>983619858.90493417</v>
      </c>
      <c r="M44" s="7"/>
      <c r="O44" s="13"/>
      <c r="P44" s="13"/>
    </row>
    <row r="45" spans="2:16" ht="52.5" customHeight="1" x14ac:dyDescent="0.35">
      <c r="B45" s="5"/>
      <c r="C45" s="32" t="s">
        <v>78</v>
      </c>
      <c r="D45" s="33"/>
      <c r="E45" s="34" t="s">
        <v>79</v>
      </c>
      <c r="F45" s="35" t="s">
        <v>80</v>
      </c>
      <c r="G45" s="35" t="s">
        <v>81</v>
      </c>
      <c r="H45" s="35" t="s">
        <v>82</v>
      </c>
      <c r="I45" s="17" t="s">
        <v>83</v>
      </c>
      <c r="J45" s="36"/>
      <c r="K45" s="36">
        <v>49648.33</v>
      </c>
      <c r="L45" s="19">
        <f t="shared" si="1"/>
        <v>983570210.57493412</v>
      </c>
      <c r="M45" s="7"/>
      <c r="O45" s="13"/>
      <c r="P45" s="13"/>
    </row>
    <row r="46" spans="2:16" ht="52.5" customHeight="1" x14ac:dyDescent="0.35">
      <c r="B46" s="5"/>
      <c r="C46" s="32" t="s">
        <v>78</v>
      </c>
      <c r="D46" s="33"/>
      <c r="E46" s="34" t="s">
        <v>84</v>
      </c>
      <c r="F46" s="35" t="s">
        <v>63</v>
      </c>
      <c r="G46" s="35" t="s">
        <v>40</v>
      </c>
      <c r="H46" s="35" t="s">
        <v>85</v>
      </c>
      <c r="I46" s="17" t="s">
        <v>86</v>
      </c>
      <c r="J46" s="36"/>
      <c r="K46" s="36">
        <v>399468.3</v>
      </c>
      <c r="L46" s="19">
        <f t="shared" si="1"/>
        <v>983170742.27493417</v>
      </c>
      <c r="M46" s="7"/>
      <c r="O46" s="13"/>
      <c r="P46" s="13"/>
    </row>
    <row r="47" spans="2:16" ht="52.5" customHeight="1" x14ac:dyDescent="0.35">
      <c r="B47" s="5"/>
      <c r="C47" s="32" t="s">
        <v>78</v>
      </c>
      <c r="D47" s="33"/>
      <c r="E47" s="34" t="s">
        <v>87</v>
      </c>
      <c r="F47" s="35" t="s">
        <v>88</v>
      </c>
      <c r="G47" s="35" t="s">
        <v>89</v>
      </c>
      <c r="H47" s="35" t="s">
        <v>90</v>
      </c>
      <c r="I47" s="17" t="s">
        <v>91</v>
      </c>
      <c r="J47" s="36"/>
      <c r="K47" s="36">
        <v>186464.87</v>
      </c>
      <c r="L47" s="19">
        <f t="shared" si="1"/>
        <v>982984277.40493417</v>
      </c>
      <c r="M47" s="7"/>
      <c r="O47" s="13"/>
      <c r="P47" s="13"/>
    </row>
    <row r="48" spans="2:16" ht="52.5" customHeight="1" x14ac:dyDescent="0.35">
      <c r="B48" s="5"/>
      <c r="C48" s="32" t="s">
        <v>78</v>
      </c>
      <c r="D48" s="33"/>
      <c r="E48" s="34" t="s">
        <v>92</v>
      </c>
      <c r="F48" s="35" t="s">
        <v>93</v>
      </c>
      <c r="G48" s="35" t="s">
        <v>94</v>
      </c>
      <c r="H48" s="35" t="s">
        <v>95</v>
      </c>
      <c r="I48" s="17" t="s">
        <v>96</v>
      </c>
      <c r="J48" s="36"/>
      <c r="K48" s="36">
        <v>82355.899999999994</v>
      </c>
      <c r="L48" s="19">
        <f t="shared" si="1"/>
        <v>982901921.50493419</v>
      </c>
      <c r="M48" s="7"/>
      <c r="O48" s="13"/>
      <c r="P48" s="13"/>
    </row>
    <row r="49" spans="2:16" ht="52.5" customHeight="1" x14ac:dyDescent="0.35">
      <c r="B49" s="5"/>
      <c r="C49" s="32">
        <v>45852</v>
      </c>
      <c r="D49" s="33"/>
      <c r="E49" s="34">
        <v>2408</v>
      </c>
      <c r="F49" s="35" t="s">
        <v>97</v>
      </c>
      <c r="G49" s="35" t="s">
        <v>98</v>
      </c>
      <c r="H49" s="35" t="s">
        <v>30</v>
      </c>
      <c r="I49" s="17" t="s">
        <v>99</v>
      </c>
      <c r="J49" s="36"/>
      <c r="K49" s="36">
        <v>40000</v>
      </c>
      <c r="L49" s="19">
        <f t="shared" si="1"/>
        <v>982861921.50493419</v>
      </c>
      <c r="M49" s="7"/>
      <c r="O49" s="13"/>
      <c r="P49" s="13"/>
    </row>
    <row r="50" spans="2:16" ht="52.5" customHeight="1" x14ac:dyDescent="0.35">
      <c r="B50" s="5"/>
      <c r="C50" s="32">
        <v>45852</v>
      </c>
      <c r="D50" s="33"/>
      <c r="E50" s="34">
        <v>2410</v>
      </c>
      <c r="F50" s="35" t="s">
        <v>100</v>
      </c>
      <c r="G50" s="35" t="s">
        <v>101</v>
      </c>
      <c r="H50" s="35" t="s">
        <v>30</v>
      </c>
      <c r="I50" s="17" t="s">
        <v>102</v>
      </c>
      <c r="J50" s="36"/>
      <c r="K50" s="36">
        <v>5349168.26</v>
      </c>
      <c r="L50" s="19">
        <f t="shared" si="1"/>
        <v>977512753.2449342</v>
      </c>
      <c r="M50" s="7"/>
      <c r="O50" s="13">
        <f>+K48+K50</f>
        <v>5431524.1600000001</v>
      </c>
      <c r="P50" s="13"/>
    </row>
    <row r="51" spans="2:16" ht="52.5" customHeight="1" x14ac:dyDescent="0.35">
      <c r="B51" s="5"/>
      <c r="C51" s="32">
        <v>45853</v>
      </c>
      <c r="D51" s="33"/>
      <c r="E51" s="34">
        <v>2422</v>
      </c>
      <c r="F51" s="35" t="s">
        <v>103</v>
      </c>
      <c r="G51" s="35" t="s">
        <v>104</v>
      </c>
      <c r="H51" s="35" t="s">
        <v>105</v>
      </c>
      <c r="I51" s="17" t="s">
        <v>106</v>
      </c>
      <c r="J51" s="36"/>
      <c r="K51" s="36">
        <v>25075</v>
      </c>
      <c r="L51" s="19">
        <f t="shared" si="1"/>
        <v>977487678.2449342</v>
      </c>
      <c r="M51" s="7"/>
      <c r="O51" s="13"/>
      <c r="P51" s="13"/>
    </row>
    <row r="52" spans="2:16" ht="52.5" customHeight="1" x14ac:dyDescent="0.35">
      <c r="B52" s="5"/>
      <c r="C52" s="32">
        <v>45853</v>
      </c>
      <c r="D52" s="33"/>
      <c r="E52" s="34">
        <v>2424</v>
      </c>
      <c r="F52" s="35" t="s">
        <v>107</v>
      </c>
      <c r="G52" s="35" t="s">
        <v>104</v>
      </c>
      <c r="H52" s="35" t="s">
        <v>108</v>
      </c>
      <c r="I52" s="17" t="s">
        <v>109</v>
      </c>
      <c r="J52" s="36"/>
      <c r="K52" s="36">
        <v>4193.71</v>
      </c>
      <c r="L52" s="19">
        <f t="shared" si="1"/>
        <v>977483484.53493416</v>
      </c>
      <c r="M52" s="7"/>
      <c r="O52" s="13">
        <f>+K52</f>
        <v>4193.71</v>
      </c>
      <c r="P52" s="13"/>
    </row>
    <row r="53" spans="2:16" ht="52.5" customHeight="1" x14ac:dyDescent="0.35">
      <c r="B53" s="5"/>
      <c r="C53" s="32">
        <v>45853</v>
      </c>
      <c r="D53" s="33"/>
      <c r="E53" s="34">
        <v>2426</v>
      </c>
      <c r="F53" s="35" t="s">
        <v>110</v>
      </c>
      <c r="G53" s="35" t="s">
        <v>104</v>
      </c>
      <c r="H53" s="35" t="s">
        <v>82</v>
      </c>
      <c r="I53" s="17" t="s">
        <v>111</v>
      </c>
      <c r="J53" s="36"/>
      <c r="K53" s="36">
        <v>55105.17</v>
      </c>
      <c r="L53" s="19">
        <f t="shared" si="1"/>
        <v>977428379.36493421</v>
      </c>
      <c r="M53" s="7"/>
      <c r="O53" s="13"/>
      <c r="P53" s="13"/>
    </row>
    <row r="54" spans="2:16" ht="52.5" customHeight="1" x14ac:dyDescent="0.35">
      <c r="B54" s="5"/>
      <c r="C54" s="32">
        <v>45853</v>
      </c>
      <c r="D54" s="33"/>
      <c r="E54" s="34">
        <v>2428</v>
      </c>
      <c r="F54" s="35" t="s">
        <v>112</v>
      </c>
      <c r="G54" s="35" t="s">
        <v>101</v>
      </c>
      <c r="H54" s="35" t="s">
        <v>30</v>
      </c>
      <c r="I54" s="17" t="s">
        <v>113</v>
      </c>
      <c r="J54" s="36"/>
      <c r="K54" s="36">
        <v>39266.6</v>
      </c>
      <c r="L54" s="19">
        <f t="shared" si="1"/>
        <v>977389112.76493418</v>
      </c>
      <c r="M54" s="7"/>
      <c r="O54" s="13"/>
      <c r="P54" s="13"/>
    </row>
    <row r="55" spans="2:16" ht="52.5" customHeight="1" x14ac:dyDescent="0.35">
      <c r="B55" s="5"/>
      <c r="C55" s="32">
        <v>45853</v>
      </c>
      <c r="D55" s="33"/>
      <c r="E55" s="34">
        <v>2430</v>
      </c>
      <c r="F55" s="35" t="s">
        <v>114</v>
      </c>
      <c r="G55" s="35" t="s">
        <v>94</v>
      </c>
      <c r="H55" s="35" t="s">
        <v>30</v>
      </c>
      <c r="I55" s="17" t="s">
        <v>115</v>
      </c>
      <c r="J55" s="36"/>
      <c r="K55" s="36">
        <v>5595191.8499999996</v>
      </c>
      <c r="L55" s="19">
        <f t="shared" si="1"/>
        <v>971793920.91493416</v>
      </c>
      <c r="M55" s="7"/>
      <c r="O55" s="13"/>
      <c r="P55" s="13"/>
    </row>
    <row r="56" spans="2:16" ht="52.5" customHeight="1" x14ac:dyDescent="0.35">
      <c r="B56" s="5"/>
      <c r="C56" s="32">
        <v>45853</v>
      </c>
      <c r="D56" s="33"/>
      <c r="E56" s="34">
        <v>2432</v>
      </c>
      <c r="F56" s="35" t="s">
        <v>116</v>
      </c>
      <c r="G56" s="35" t="s">
        <v>117</v>
      </c>
      <c r="H56" s="35" t="s">
        <v>118</v>
      </c>
      <c r="I56" s="17" t="s">
        <v>119</v>
      </c>
      <c r="J56" s="36"/>
      <c r="K56" s="36">
        <v>337008</v>
      </c>
      <c r="L56" s="19">
        <f t="shared" si="1"/>
        <v>971456912.91493416</v>
      </c>
      <c r="M56" s="7"/>
      <c r="O56" s="13"/>
      <c r="P56" s="13"/>
    </row>
    <row r="57" spans="2:16" ht="52.5" customHeight="1" x14ac:dyDescent="0.35">
      <c r="B57" s="5"/>
      <c r="C57" s="32">
        <v>45853</v>
      </c>
      <c r="D57" s="33"/>
      <c r="E57" s="34">
        <v>2437</v>
      </c>
      <c r="F57" s="35" t="s">
        <v>74</v>
      </c>
      <c r="G57" s="35" t="s">
        <v>75</v>
      </c>
      <c r="H57" s="35" t="s">
        <v>120</v>
      </c>
      <c r="I57" s="17" t="s">
        <v>121</v>
      </c>
      <c r="J57" s="36"/>
      <c r="K57" s="36">
        <v>52864</v>
      </c>
      <c r="L57" s="19">
        <f t="shared" si="1"/>
        <v>971404048.91493416</v>
      </c>
      <c r="M57" s="7"/>
      <c r="O57" s="13"/>
      <c r="P57" s="13"/>
    </row>
    <row r="58" spans="2:16" ht="52.5" customHeight="1" x14ac:dyDescent="0.35">
      <c r="B58" s="5"/>
      <c r="C58" s="32">
        <v>45853</v>
      </c>
      <c r="D58" s="33"/>
      <c r="E58" s="34">
        <v>2439</v>
      </c>
      <c r="F58" s="35" t="s">
        <v>122</v>
      </c>
      <c r="G58" s="35" t="s">
        <v>123</v>
      </c>
      <c r="H58" s="35" t="s">
        <v>124</v>
      </c>
      <c r="I58" s="17" t="s">
        <v>125</v>
      </c>
      <c r="J58" s="36"/>
      <c r="K58" s="36">
        <v>26196</v>
      </c>
      <c r="L58" s="19">
        <f t="shared" si="1"/>
        <v>971377852.91493416</v>
      </c>
      <c r="M58" s="7"/>
      <c r="O58" s="13" t="e">
        <f>+K58+#REF!+#REF!+K60</f>
        <v>#REF!</v>
      </c>
      <c r="P58" s="13"/>
    </row>
    <row r="59" spans="2:16" ht="52.5" customHeight="1" x14ac:dyDescent="0.35">
      <c r="B59" s="5"/>
      <c r="C59" s="32">
        <v>45853</v>
      </c>
      <c r="D59" s="33"/>
      <c r="E59" s="34">
        <v>2445</v>
      </c>
      <c r="F59" s="35" t="s">
        <v>39</v>
      </c>
      <c r="G59" s="35" t="s">
        <v>40</v>
      </c>
      <c r="H59" s="35" t="s">
        <v>126</v>
      </c>
      <c r="I59" s="17" t="s">
        <v>127</v>
      </c>
      <c r="J59" s="36"/>
      <c r="K59" s="36">
        <v>142544</v>
      </c>
      <c r="L59" s="19">
        <f t="shared" si="1"/>
        <v>971235308.91493416</v>
      </c>
      <c r="M59" s="7"/>
      <c r="O59" s="13" t="e">
        <f>+K115-#REF!</f>
        <v>#REF!</v>
      </c>
      <c r="P59" s="13"/>
    </row>
    <row r="60" spans="2:16" ht="52.5" customHeight="1" x14ac:dyDescent="0.35">
      <c r="B60" s="5"/>
      <c r="C60" s="32">
        <v>45853</v>
      </c>
      <c r="D60" s="33"/>
      <c r="E60" s="34">
        <v>2448</v>
      </c>
      <c r="F60" s="35" t="s">
        <v>128</v>
      </c>
      <c r="G60" s="35" t="s">
        <v>129</v>
      </c>
      <c r="H60" s="35" t="s">
        <v>130</v>
      </c>
      <c r="I60" s="17" t="s">
        <v>131</v>
      </c>
      <c r="J60" s="36"/>
      <c r="K60" s="36">
        <v>59000</v>
      </c>
      <c r="L60" s="19">
        <f t="shared" si="1"/>
        <v>971176308.91493416</v>
      </c>
      <c r="M60" s="7"/>
      <c r="O60" s="13"/>
      <c r="P60" s="13"/>
    </row>
    <row r="61" spans="2:16" ht="52.5" customHeight="1" x14ac:dyDescent="0.35">
      <c r="B61" s="5"/>
      <c r="C61" s="32">
        <v>45854</v>
      </c>
      <c r="D61" s="33"/>
      <c r="E61" s="34">
        <v>2454</v>
      </c>
      <c r="F61" s="35" t="s">
        <v>122</v>
      </c>
      <c r="G61" s="35" t="s">
        <v>123</v>
      </c>
      <c r="H61" s="35" t="s">
        <v>132</v>
      </c>
      <c r="I61" s="17" t="s">
        <v>133</v>
      </c>
      <c r="J61" s="36"/>
      <c r="K61" s="36">
        <v>11340</v>
      </c>
      <c r="L61" s="19">
        <f t="shared" si="1"/>
        <v>971164968.91493416</v>
      </c>
      <c r="M61" s="7"/>
      <c r="O61" s="13"/>
      <c r="P61" s="13"/>
    </row>
    <row r="62" spans="2:16" ht="52.5" customHeight="1" x14ac:dyDescent="0.35">
      <c r="B62" s="5"/>
      <c r="C62" s="32">
        <v>45854</v>
      </c>
      <c r="D62" s="33"/>
      <c r="E62" s="34">
        <v>2456</v>
      </c>
      <c r="F62" s="35" t="s">
        <v>134</v>
      </c>
      <c r="G62" s="35" t="s">
        <v>50</v>
      </c>
      <c r="H62" s="35" t="s">
        <v>135</v>
      </c>
      <c r="I62" s="17" t="s">
        <v>136</v>
      </c>
      <c r="J62" s="36"/>
      <c r="K62" s="36">
        <v>3125103.62</v>
      </c>
      <c r="L62" s="19">
        <f t="shared" si="1"/>
        <v>968039865.29493415</v>
      </c>
      <c r="M62" s="7"/>
      <c r="O62" s="13"/>
      <c r="P62" s="13"/>
    </row>
    <row r="63" spans="2:16" ht="52.5" customHeight="1" x14ac:dyDescent="0.35">
      <c r="B63" s="5"/>
      <c r="C63" s="32">
        <v>45854</v>
      </c>
      <c r="D63" s="33"/>
      <c r="E63" s="34">
        <v>2459</v>
      </c>
      <c r="F63" s="35" t="s">
        <v>122</v>
      </c>
      <c r="G63" s="35" t="s">
        <v>123</v>
      </c>
      <c r="H63" s="35" t="s">
        <v>137</v>
      </c>
      <c r="I63" s="17" t="s">
        <v>138</v>
      </c>
      <c r="J63" s="36"/>
      <c r="K63" s="36">
        <v>351345</v>
      </c>
      <c r="L63" s="19">
        <f t="shared" si="1"/>
        <v>967688520.29493415</v>
      </c>
      <c r="M63" s="7"/>
      <c r="O63" s="13"/>
      <c r="P63" s="13"/>
    </row>
    <row r="64" spans="2:16" ht="52.5" customHeight="1" x14ac:dyDescent="0.35">
      <c r="B64" s="5"/>
      <c r="C64" s="32">
        <v>45854</v>
      </c>
      <c r="D64" s="33"/>
      <c r="E64" s="34">
        <v>2463</v>
      </c>
      <c r="F64" s="35" t="s">
        <v>139</v>
      </c>
      <c r="G64" s="35" t="s">
        <v>117</v>
      </c>
      <c r="H64" s="35" t="s">
        <v>140</v>
      </c>
      <c r="I64" s="17" t="s">
        <v>141</v>
      </c>
      <c r="J64" s="36"/>
      <c r="K64" s="36">
        <v>18000</v>
      </c>
      <c r="L64" s="19">
        <f t="shared" si="1"/>
        <v>967670520.29493415</v>
      </c>
      <c r="M64" s="7"/>
      <c r="O64" s="13"/>
      <c r="P64" s="13"/>
    </row>
    <row r="65" spans="2:16" ht="52.5" customHeight="1" x14ac:dyDescent="0.35">
      <c r="B65" s="5"/>
      <c r="C65" s="32">
        <v>45854</v>
      </c>
      <c r="D65" s="33"/>
      <c r="E65" s="34">
        <v>2466</v>
      </c>
      <c r="F65" s="35" t="s">
        <v>142</v>
      </c>
      <c r="G65" s="35" t="s">
        <v>143</v>
      </c>
      <c r="H65" s="35" t="s">
        <v>144</v>
      </c>
      <c r="I65" s="17" t="s">
        <v>145</v>
      </c>
      <c r="J65" s="36"/>
      <c r="K65" s="36">
        <v>39678.68</v>
      </c>
      <c r="L65" s="19">
        <f t="shared" si="1"/>
        <v>967630841.61493421</v>
      </c>
      <c r="M65" s="7"/>
      <c r="O65" s="13"/>
      <c r="P65" s="13"/>
    </row>
    <row r="66" spans="2:16" ht="52.5" customHeight="1" x14ac:dyDescent="0.35">
      <c r="B66" s="5"/>
      <c r="C66" s="32">
        <v>45854</v>
      </c>
      <c r="D66" s="33"/>
      <c r="E66" s="34">
        <v>2472</v>
      </c>
      <c r="F66" s="35" t="s">
        <v>39</v>
      </c>
      <c r="G66" s="35" t="s">
        <v>40</v>
      </c>
      <c r="H66" s="35" t="s">
        <v>126</v>
      </c>
      <c r="I66" s="17" t="s">
        <v>146</v>
      </c>
      <c r="J66" s="36"/>
      <c r="K66" s="36">
        <v>153164</v>
      </c>
      <c r="L66" s="19">
        <f t="shared" si="1"/>
        <v>967477677.61493421</v>
      </c>
      <c r="M66" s="7"/>
      <c r="O66" s="13"/>
      <c r="P66" s="13"/>
    </row>
    <row r="67" spans="2:16" ht="52.5" customHeight="1" x14ac:dyDescent="0.35">
      <c r="B67" s="5"/>
      <c r="C67" s="32">
        <v>45854</v>
      </c>
      <c r="D67" s="33"/>
      <c r="E67" s="34">
        <v>2479</v>
      </c>
      <c r="F67" s="35" t="s">
        <v>147</v>
      </c>
      <c r="G67" s="35" t="s">
        <v>148</v>
      </c>
      <c r="H67" s="35" t="s">
        <v>149</v>
      </c>
      <c r="I67" s="17" t="s">
        <v>150</v>
      </c>
      <c r="J67" s="36"/>
      <c r="K67" s="36">
        <v>10911.99</v>
      </c>
      <c r="L67" s="19">
        <f t="shared" si="1"/>
        <v>967466765.6249342</v>
      </c>
      <c r="M67" s="7"/>
      <c r="O67" s="13"/>
      <c r="P67" s="13"/>
    </row>
    <row r="68" spans="2:16" ht="52.5" customHeight="1" x14ac:dyDescent="0.35">
      <c r="B68" s="5"/>
      <c r="C68" s="32">
        <v>45855</v>
      </c>
      <c r="D68" s="33" t="s">
        <v>151</v>
      </c>
      <c r="E68" s="34"/>
      <c r="F68" s="35"/>
      <c r="G68" s="35"/>
      <c r="H68" s="35" t="s">
        <v>152</v>
      </c>
      <c r="I68" s="17" t="s">
        <v>153</v>
      </c>
      <c r="J68" s="36">
        <v>4576789.5902089998</v>
      </c>
      <c r="K68" s="36"/>
      <c r="L68" s="19">
        <f t="shared" si="1"/>
        <v>972043555.2151432</v>
      </c>
      <c r="M68" s="7"/>
      <c r="O68" s="13"/>
      <c r="P68" s="13"/>
    </row>
    <row r="69" spans="2:16" ht="52.5" customHeight="1" x14ac:dyDescent="0.35">
      <c r="B69" s="5"/>
      <c r="C69" s="32">
        <v>45855</v>
      </c>
      <c r="D69" s="33"/>
      <c r="E69" s="34">
        <v>2493</v>
      </c>
      <c r="F69" s="35" t="s">
        <v>154</v>
      </c>
      <c r="G69" s="35" t="s">
        <v>155</v>
      </c>
      <c r="H69" s="35" t="s">
        <v>156</v>
      </c>
      <c r="I69" s="17" t="s">
        <v>157</v>
      </c>
      <c r="J69" s="36"/>
      <c r="K69" s="36">
        <v>14190</v>
      </c>
      <c r="L69" s="19">
        <f t="shared" si="1"/>
        <v>972029365.2151432</v>
      </c>
      <c r="M69" s="7"/>
      <c r="O69" s="13"/>
      <c r="P69" s="13"/>
    </row>
    <row r="70" spans="2:16" ht="52.5" customHeight="1" x14ac:dyDescent="0.35">
      <c r="B70" s="5"/>
      <c r="C70" s="32">
        <v>45855</v>
      </c>
      <c r="D70" s="33"/>
      <c r="E70" s="34">
        <v>2502</v>
      </c>
      <c r="F70" s="35" t="s">
        <v>158</v>
      </c>
      <c r="G70" s="35" t="s">
        <v>159</v>
      </c>
      <c r="H70" s="35" t="s">
        <v>160</v>
      </c>
      <c r="I70" s="17" t="s">
        <v>161</v>
      </c>
      <c r="J70" s="36"/>
      <c r="K70" s="36">
        <v>5227514.12</v>
      </c>
      <c r="L70" s="19">
        <f t="shared" si="1"/>
        <v>966801851.0951432</v>
      </c>
      <c r="M70" s="7"/>
      <c r="O70" s="13"/>
      <c r="P70" s="13"/>
    </row>
    <row r="71" spans="2:16" ht="52.5" customHeight="1" x14ac:dyDescent="0.35">
      <c r="B71" s="5"/>
      <c r="C71" s="32">
        <v>45855</v>
      </c>
      <c r="D71" s="33"/>
      <c r="E71" s="34">
        <v>2515</v>
      </c>
      <c r="F71" s="35" t="s">
        <v>162</v>
      </c>
      <c r="G71" s="35"/>
      <c r="H71" s="35" t="s">
        <v>163</v>
      </c>
      <c r="I71" s="17" t="s">
        <v>164</v>
      </c>
      <c r="J71" s="36"/>
      <c r="K71" s="36">
        <v>14018.4</v>
      </c>
      <c r="L71" s="19">
        <f t="shared" si="1"/>
        <v>966787832.69514322</v>
      </c>
      <c r="M71" s="7"/>
      <c r="O71" s="13"/>
      <c r="P71" s="13"/>
    </row>
    <row r="72" spans="2:16" ht="52.5" customHeight="1" x14ac:dyDescent="0.35">
      <c r="B72" s="5"/>
      <c r="C72" s="32">
        <v>45861</v>
      </c>
      <c r="D72" s="33"/>
      <c r="E72" s="34">
        <v>2544</v>
      </c>
      <c r="F72" s="35" t="s">
        <v>116</v>
      </c>
      <c r="G72" s="35"/>
      <c r="H72" s="35" t="s">
        <v>165</v>
      </c>
      <c r="I72" s="17" t="s">
        <v>166</v>
      </c>
      <c r="J72" s="36"/>
      <c r="K72" s="36">
        <v>4546.59</v>
      </c>
      <c r="L72" s="19">
        <f t="shared" si="1"/>
        <v>966783286.10514319</v>
      </c>
      <c r="M72" s="7"/>
      <c r="O72" s="13"/>
      <c r="P72" s="13"/>
    </row>
    <row r="73" spans="2:16" ht="52.5" customHeight="1" x14ac:dyDescent="0.35">
      <c r="B73" s="5"/>
      <c r="C73" s="32">
        <v>45861</v>
      </c>
      <c r="D73" s="33"/>
      <c r="E73" s="34">
        <v>2546</v>
      </c>
      <c r="F73" s="35" t="s">
        <v>167</v>
      </c>
      <c r="G73" s="35"/>
      <c r="H73" s="35" t="s">
        <v>168</v>
      </c>
      <c r="I73" s="17" t="s">
        <v>169</v>
      </c>
      <c r="J73" s="36"/>
      <c r="K73" s="36">
        <v>43365</v>
      </c>
      <c r="L73" s="19">
        <f t="shared" si="1"/>
        <v>966739921.10514319</v>
      </c>
      <c r="M73" s="7"/>
      <c r="O73" s="13"/>
      <c r="P73" s="13"/>
    </row>
    <row r="74" spans="2:16" ht="52.5" customHeight="1" x14ac:dyDescent="0.35">
      <c r="B74" s="5"/>
      <c r="C74" s="32">
        <v>45861</v>
      </c>
      <c r="D74" s="33"/>
      <c r="E74" s="34">
        <v>2548</v>
      </c>
      <c r="F74" s="35" t="s">
        <v>170</v>
      </c>
      <c r="G74" s="35"/>
      <c r="H74" s="35" t="s">
        <v>171</v>
      </c>
      <c r="I74" s="17" t="s">
        <v>172</v>
      </c>
      <c r="J74" s="36"/>
      <c r="K74" s="36">
        <v>1387932.54</v>
      </c>
      <c r="L74" s="19">
        <f t="shared" si="1"/>
        <v>965351988.56514323</v>
      </c>
      <c r="M74" s="7"/>
      <c r="O74" s="13"/>
      <c r="P74" s="13"/>
    </row>
    <row r="75" spans="2:16" ht="52.5" customHeight="1" x14ac:dyDescent="0.35">
      <c r="B75" s="5"/>
      <c r="C75" s="32">
        <v>45861</v>
      </c>
      <c r="D75" s="33"/>
      <c r="E75" s="34" t="s">
        <v>173</v>
      </c>
      <c r="F75" s="35" t="s">
        <v>44</v>
      </c>
      <c r="G75" s="35"/>
      <c r="H75" s="35" t="s">
        <v>30</v>
      </c>
      <c r="I75" s="17" t="s">
        <v>174</v>
      </c>
      <c r="J75" s="36"/>
      <c r="K75" s="36">
        <v>376525</v>
      </c>
      <c r="L75" s="19">
        <f t="shared" si="1"/>
        <v>964975463.56514323</v>
      </c>
      <c r="M75" s="7"/>
      <c r="O75" s="13"/>
      <c r="P75" s="13"/>
    </row>
    <row r="76" spans="2:16" ht="52.5" customHeight="1" x14ac:dyDescent="0.35">
      <c r="B76" s="5"/>
      <c r="C76" s="32">
        <v>45862</v>
      </c>
      <c r="D76" s="33"/>
      <c r="E76" s="34">
        <v>2555</v>
      </c>
      <c r="F76" s="35" t="s">
        <v>158</v>
      </c>
      <c r="G76" s="35" t="s">
        <v>159</v>
      </c>
      <c r="H76" s="35" t="s">
        <v>175</v>
      </c>
      <c r="I76" s="17" t="s">
        <v>176</v>
      </c>
      <c r="J76" s="36"/>
      <c r="K76" s="36">
        <v>1553953.33</v>
      </c>
      <c r="L76" s="19">
        <f t="shared" si="1"/>
        <v>963421510.23514318</v>
      </c>
      <c r="M76" s="7"/>
      <c r="O76" s="13"/>
      <c r="P76" s="13"/>
    </row>
    <row r="77" spans="2:16" ht="52.5" customHeight="1" x14ac:dyDescent="0.35">
      <c r="B77" s="5"/>
      <c r="C77" s="32">
        <v>45862</v>
      </c>
      <c r="D77" s="33"/>
      <c r="E77" s="34">
        <v>2563</v>
      </c>
      <c r="F77" s="35" t="s">
        <v>177</v>
      </c>
      <c r="G77" s="35"/>
      <c r="H77" s="35" t="s">
        <v>152</v>
      </c>
      <c r="I77" s="17" t="s">
        <v>178</v>
      </c>
      <c r="J77" s="36"/>
      <c r="K77" s="36">
        <v>25407.8</v>
      </c>
      <c r="L77" s="19">
        <f t="shared" si="1"/>
        <v>963396102.43514323</v>
      </c>
      <c r="M77" s="7"/>
      <c r="O77" s="13"/>
      <c r="P77" s="13"/>
    </row>
    <row r="78" spans="2:16" ht="52.5" customHeight="1" x14ac:dyDescent="0.35">
      <c r="B78" s="5"/>
      <c r="C78" s="32">
        <v>45862</v>
      </c>
      <c r="D78" s="33" t="s">
        <v>179</v>
      </c>
      <c r="E78" s="34"/>
      <c r="F78" s="35"/>
      <c r="G78" s="35"/>
      <c r="H78" s="35" t="s">
        <v>152</v>
      </c>
      <c r="I78" s="17" t="s">
        <v>180</v>
      </c>
      <c r="J78" s="36">
        <v>2370655.6449931553</v>
      </c>
      <c r="K78" s="36"/>
      <c r="L78" s="19">
        <f t="shared" si="1"/>
        <v>965766758.08013642</v>
      </c>
      <c r="M78" s="7"/>
      <c r="O78" s="13"/>
      <c r="P78" s="13"/>
    </row>
    <row r="79" spans="2:16" ht="52.5" customHeight="1" x14ac:dyDescent="0.35">
      <c r="B79" s="5"/>
      <c r="C79" s="32">
        <v>45862</v>
      </c>
      <c r="D79" s="33" t="s">
        <v>181</v>
      </c>
      <c r="E79" s="34"/>
      <c r="F79" s="35"/>
      <c r="G79" s="35"/>
      <c r="H79" s="35" t="s">
        <v>152</v>
      </c>
      <c r="I79" s="17" t="s">
        <v>182</v>
      </c>
      <c r="J79" s="36">
        <v>165608726.15500686</v>
      </c>
      <c r="K79" s="36"/>
      <c r="L79" s="19">
        <f t="shared" si="1"/>
        <v>1131375484.2351432</v>
      </c>
      <c r="M79" s="7"/>
      <c r="O79" s="13"/>
      <c r="P79" s="13"/>
    </row>
    <row r="80" spans="2:16" ht="52.5" customHeight="1" x14ac:dyDescent="0.35">
      <c r="B80" s="5"/>
      <c r="C80" s="32" t="s">
        <v>183</v>
      </c>
      <c r="D80" s="33"/>
      <c r="E80" s="34" t="s">
        <v>184</v>
      </c>
      <c r="F80" s="35" t="s">
        <v>154</v>
      </c>
      <c r="G80" s="35"/>
      <c r="H80" s="35" t="s">
        <v>156</v>
      </c>
      <c r="I80" s="17" t="s">
        <v>185</v>
      </c>
      <c r="J80" s="36"/>
      <c r="K80" s="36">
        <v>14190</v>
      </c>
      <c r="L80" s="19">
        <f t="shared" si="1"/>
        <v>1131361294.2351432</v>
      </c>
      <c r="M80" s="7"/>
      <c r="O80" s="13"/>
      <c r="P80" s="13"/>
    </row>
    <row r="81" spans="2:16" ht="52.5" customHeight="1" x14ac:dyDescent="0.35">
      <c r="B81" s="5"/>
      <c r="C81" s="32" t="s">
        <v>183</v>
      </c>
      <c r="D81" s="33"/>
      <c r="E81" s="34" t="s">
        <v>186</v>
      </c>
      <c r="F81" s="35" t="s">
        <v>187</v>
      </c>
      <c r="G81" s="35"/>
      <c r="H81" s="35" t="s">
        <v>188</v>
      </c>
      <c r="I81" s="17" t="s">
        <v>189</v>
      </c>
      <c r="J81" s="36"/>
      <c r="K81" s="36">
        <v>535348.30000000005</v>
      </c>
      <c r="L81" s="19">
        <f t="shared" si="1"/>
        <v>1130825945.9351432</v>
      </c>
      <c r="M81" s="7"/>
      <c r="O81" s="13"/>
      <c r="P81" s="13"/>
    </row>
    <row r="82" spans="2:16" ht="52.5" customHeight="1" x14ac:dyDescent="0.35">
      <c r="B82" s="5"/>
      <c r="C82" s="32" t="s">
        <v>183</v>
      </c>
      <c r="D82" s="33"/>
      <c r="E82" s="34" t="s">
        <v>190</v>
      </c>
      <c r="F82" s="35" t="s">
        <v>191</v>
      </c>
      <c r="G82" s="35"/>
      <c r="H82" s="35" t="s">
        <v>30</v>
      </c>
      <c r="I82" s="17" t="s">
        <v>192</v>
      </c>
      <c r="J82" s="36"/>
      <c r="K82" s="36">
        <v>178449.52</v>
      </c>
      <c r="L82" s="19">
        <f t="shared" si="1"/>
        <v>1130647496.4151433</v>
      </c>
      <c r="M82" s="7"/>
      <c r="O82" s="13"/>
      <c r="P82" s="13"/>
    </row>
    <row r="83" spans="2:16" ht="52.5" customHeight="1" x14ac:dyDescent="0.35">
      <c r="B83" s="5"/>
      <c r="C83" s="32" t="s">
        <v>183</v>
      </c>
      <c r="D83" s="33"/>
      <c r="E83" s="34" t="s">
        <v>193</v>
      </c>
      <c r="F83" s="35" t="s">
        <v>194</v>
      </c>
      <c r="G83" s="35"/>
      <c r="H83" s="35" t="s">
        <v>195</v>
      </c>
      <c r="I83" s="17" t="s">
        <v>196</v>
      </c>
      <c r="J83" s="36"/>
      <c r="K83" s="36">
        <v>240720</v>
      </c>
      <c r="L83" s="19">
        <f t="shared" si="1"/>
        <v>1130406776.4151433</v>
      </c>
      <c r="M83" s="7"/>
      <c r="O83" s="13"/>
      <c r="P83" s="13"/>
    </row>
    <row r="84" spans="2:16" ht="52.5" customHeight="1" x14ac:dyDescent="0.35">
      <c r="B84" s="5"/>
      <c r="C84" s="32" t="s">
        <v>183</v>
      </c>
      <c r="D84" s="33"/>
      <c r="E84" s="34" t="s">
        <v>197</v>
      </c>
      <c r="F84" s="35" t="s">
        <v>198</v>
      </c>
      <c r="G84" s="35"/>
      <c r="H84" s="35" t="s">
        <v>199</v>
      </c>
      <c r="I84" s="17" t="s">
        <v>200</v>
      </c>
      <c r="J84" s="36"/>
      <c r="K84" s="36">
        <v>243411.77</v>
      </c>
      <c r="L84" s="19">
        <f t="shared" si="1"/>
        <v>1130163364.6451433</v>
      </c>
      <c r="M84" s="7"/>
      <c r="O84" s="13"/>
      <c r="P84" s="13"/>
    </row>
    <row r="85" spans="2:16" ht="52.5" customHeight="1" x14ac:dyDescent="0.35">
      <c r="B85" s="5"/>
      <c r="C85" s="32" t="s">
        <v>183</v>
      </c>
      <c r="D85" s="33"/>
      <c r="E85" s="34" t="s">
        <v>201</v>
      </c>
      <c r="F85" s="35" t="s">
        <v>167</v>
      </c>
      <c r="G85" s="35"/>
      <c r="H85" s="35" t="s">
        <v>202</v>
      </c>
      <c r="I85" s="17" t="s">
        <v>203</v>
      </c>
      <c r="J85" s="36"/>
      <c r="K85" s="36">
        <v>41366</v>
      </c>
      <c r="L85" s="19">
        <f t="shared" si="1"/>
        <v>1130121998.6451433</v>
      </c>
      <c r="M85" s="7"/>
      <c r="O85" s="13"/>
      <c r="P85" s="13"/>
    </row>
    <row r="86" spans="2:16" ht="52.5" customHeight="1" x14ac:dyDescent="0.35">
      <c r="B86" s="5"/>
      <c r="C86" s="32" t="s">
        <v>183</v>
      </c>
      <c r="D86" s="33"/>
      <c r="E86" s="34" t="s">
        <v>204</v>
      </c>
      <c r="F86" s="35" t="s">
        <v>44</v>
      </c>
      <c r="G86" s="35"/>
      <c r="H86" s="35" t="s">
        <v>30</v>
      </c>
      <c r="I86" s="17" t="s">
        <v>205</v>
      </c>
      <c r="J86" s="36"/>
      <c r="K86" s="36">
        <v>139720</v>
      </c>
      <c r="L86" s="19">
        <f t="shared" si="1"/>
        <v>1129982278.6451433</v>
      </c>
      <c r="M86" s="7"/>
      <c r="O86" s="13"/>
      <c r="P86" s="13"/>
    </row>
    <row r="87" spans="2:16" ht="52.5" customHeight="1" x14ac:dyDescent="0.35">
      <c r="B87" s="5"/>
      <c r="C87" s="32" t="s">
        <v>183</v>
      </c>
      <c r="D87" s="33"/>
      <c r="E87" s="34" t="s">
        <v>206</v>
      </c>
      <c r="F87" s="35" t="s">
        <v>207</v>
      </c>
      <c r="G87" s="35"/>
      <c r="H87" s="35" t="s">
        <v>208</v>
      </c>
      <c r="I87" s="17" t="s">
        <v>209</v>
      </c>
      <c r="J87" s="36"/>
      <c r="K87" s="36">
        <v>386999.99</v>
      </c>
      <c r="L87" s="19">
        <f t="shared" si="1"/>
        <v>1129595278.6551433</v>
      </c>
      <c r="M87" s="7"/>
      <c r="O87" s="13"/>
      <c r="P87" s="13"/>
    </row>
    <row r="88" spans="2:16" ht="52.5" customHeight="1" x14ac:dyDescent="0.35">
      <c r="B88" s="5"/>
      <c r="C88" s="32" t="s">
        <v>210</v>
      </c>
      <c r="D88" s="33"/>
      <c r="E88" s="34" t="s">
        <v>211</v>
      </c>
      <c r="F88" s="35" t="s">
        <v>212</v>
      </c>
      <c r="G88" s="35"/>
      <c r="H88" s="35" t="s">
        <v>213</v>
      </c>
      <c r="I88" s="17" t="s">
        <v>214</v>
      </c>
      <c r="J88" s="36"/>
      <c r="K88" s="36">
        <v>594871.51</v>
      </c>
      <c r="L88" s="19">
        <f t="shared" si="1"/>
        <v>1129000407.1451433</v>
      </c>
      <c r="M88" s="7"/>
      <c r="O88" s="13"/>
      <c r="P88" s="13"/>
    </row>
    <row r="89" spans="2:16" ht="52.5" customHeight="1" x14ac:dyDescent="0.35">
      <c r="B89" s="5"/>
      <c r="C89" s="32" t="s">
        <v>210</v>
      </c>
      <c r="D89" s="33"/>
      <c r="E89" s="34" t="s">
        <v>215</v>
      </c>
      <c r="F89" s="35" t="s">
        <v>216</v>
      </c>
      <c r="G89" s="35"/>
      <c r="H89" s="35" t="s">
        <v>217</v>
      </c>
      <c r="I89" s="17" t="s">
        <v>218</v>
      </c>
      <c r="J89" s="36"/>
      <c r="K89" s="36">
        <v>99000</v>
      </c>
      <c r="L89" s="19">
        <f t="shared" si="1"/>
        <v>1128901407.1451433</v>
      </c>
      <c r="M89" s="7"/>
      <c r="O89" s="13"/>
      <c r="P89" s="13"/>
    </row>
    <row r="90" spans="2:16" ht="52.5" customHeight="1" x14ac:dyDescent="0.35">
      <c r="B90" s="5"/>
      <c r="C90" s="32" t="s">
        <v>210</v>
      </c>
      <c r="D90" s="33"/>
      <c r="E90" s="34" t="s">
        <v>219</v>
      </c>
      <c r="F90" s="35" t="s">
        <v>158</v>
      </c>
      <c r="G90" s="35"/>
      <c r="H90" s="35" t="s">
        <v>220</v>
      </c>
      <c r="I90" s="17" t="s">
        <v>221</v>
      </c>
      <c r="J90" s="36"/>
      <c r="K90" s="36">
        <v>31769728.329999998</v>
      </c>
      <c r="L90" s="19">
        <f t="shared" si="1"/>
        <v>1097131678.8151433</v>
      </c>
      <c r="M90" s="7"/>
      <c r="O90" s="13"/>
      <c r="P90" s="13"/>
    </row>
    <row r="91" spans="2:16" ht="52.5" customHeight="1" x14ac:dyDescent="0.35">
      <c r="B91" s="5"/>
      <c r="C91" s="32" t="s">
        <v>210</v>
      </c>
      <c r="D91" s="33"/>
      <c r="E91" s="34" t="s">
        <v>222</v>
      </c>
      <c r="F91" s="35" t="s">
        <v>223</v>
      </c>
      <c r="G91" s="35"/>
      <c r="H91" s="35" t="s">
        <v>224</v>
      </c>
      <c r="I91" s="17" t="s">
        <v>225</v>
      </c>
      <c r="J91" s="36"/>
      <c r="K91" s="36">
        <v>6324434.9100000001</v>
      </c>
      <c r="L91" s="19">
        <f t="shared" si="1"/>
        <v>1090807243.9051433</v>
      </c>
      <c r="M91" s="7"/>
      <c r="O91" s="13"/>
      <c r="P91" s="13"/>
    </row>
    <row r="92" spans="2:16" ht="52.5" customHeight="1" x14ac:dyDescent="0.35">
      <c r="B92" s="5"/>
      <c r="C92" s="32" t="s">
        <v>210</v>
      </c>
      <c r="D92" s="33"/>
      <c r="E92" s="34" t="s">
        <v>226</v>
      </c>
      <c r="F92" s="35" t="s">
        <v>227</v>
      </c>
      <c r="G92" s="35"/>
      <c r="H92" s="35" t="s">
        <v>228</v>
      </c>
      <c r="I92" s="17" t="s">
        <v>229</v>
      </c>
      <c r="J92" s="36"/>
      <c r="K92" s="36">
        <v>92307.87</v>
      </c>
      <c r="L92" s="19">
        <f t="shared" si="1"/>
        <v>1090714936.0351434</v>
      </c>
      <c r="M92" s="7"/>
      <c r="O92" s="13"/>
      <c r="P92" s="13"/>
    </row>
    <row r="93" spans="2:16" ht="52.5" customHeight="1" x14ac:dyDescent="0.35">
      <c r="B93" s="5"/>
      <c r="C93" s="32" t="s">
        <v>210</v>
      </c>
      <c r="D93" s="33"/>
      <c r="E93" s="34" t="s">
        <v>230</v>
      </c>
      <c r="F93" s="35" t="s">
        <v>44</v>
      </c>
      <c r="G93" s="35"/>
      <c r="H93" s="35" t="s">
        <v>30</v>
      </c>
      <c r="I93" s="17" t="s">
        <v>231</v>
      </c>
      <c r="J93" s="36"/>
      <c r="K93" s="36">
        <v>140632.5</v>
      </c>
      <c r="L93" s="19">
        <f t="shared" si="1"/>
        <v>1090574303.5351434</v>
      </c>
      <c r="M93" s="7"/>
      <c r="O93" s="13"/>
      <c r="P93" s="13"/>
    </row>
    <row r="94" spans="2:16" ht="52.5" customHeight="1" x14ac:dyDescent="0.35">
      <c r="B94" s="5"/>
      <c r="C94" s="32" t="s">
        <v>232</v>
      </c>
      <c r="D94" s="33"/>
      <c r="E94" s="34" t="s">
        <v>233</v>
      </c>
      <c r="F94" s="35" t="s">
        <v>158</v>
      </c>
      <c r="G94" s="35"/>
      <c r="H94" s="35" t="s">
        <v>234</v>
      </c>
      <c r="I94" s="17" t="s">
        <v>235</v>
      </c>
      <c r="J94" s="36"/>
      <c r="K94" s="36">
        <v>9158779.0299999993</v>
      </c>
      <c r="L94" s="19">
        <f t="shared" si="1"/>
        <v>1081415524.5051434</v>
      </c>
      <c r="M94" s="7"/>
      <c r="O94" s="13"/>
      <c r="P94" s="13"/>
    </row>
    <row r="95" spans="2:16" ht="52.5" customHeight="1" x14ac:dyDescent="0.35">
      <c r="B95" s="5"/>
      <c r="C95" s="32" t="s">
        <v>232</v>
      </c>
      <c r="D95" s="33"/>
      <c r="E95" s="34" t="s">
        <v>236</v>
      </c>
      <c r="F95" s="35" t="s">
        <v>158</v>
      </c>
      <c r="G95" s="35"/>
      <c r="H95" s="35" t="s">
        <v>237</v>
      </c>
      <c r="I95" s="17" t="s">
        <v>238</v>
      </c>
      <c r="J95" s="36"/>
      <c r="K95" s="36">
        <v>5482042.8899999997</v>
      </c>
      <c r="L95" s="19">
        <f t="shared" si="1"/>
        <v>1075933481.6151433</v>
      </c>
      <c r="M95" s="7"/>
      <c r="O95" s="13"/>
      <c r="P95" s="13"/>
    </row>
    <row r="96" spans="2:16" ht="52.5" customHeight="1" x14ac:dyDescent="0.35">
      <c r="B96" s="5"/>
      <c r="C96" s="32" t="s">
        <v>232</v>
      </c>
      <c r="D96" s="33"/>
      <c r="E96" s="34" t="s">
        <v>239</v>
      </c>
      <c r="F96" s="35" t="s">
        <v>240</v>
      </c>
      <c r="G96" s="35"/>
      <c r="H96" s="35" t="s">
        <v>241</v>
      </c>
      <c r="I96" s="17" t="s">
        <v>242</v>
      </c>
      <c r="J96" s="36"/>
      <c r="K96" s="36">
        <v>1770</v>
      </c>
      <c r="L96" s="19">
        <f t="shared" si="1"/>
        <v>1075931711.6151433</v>
      </c>
      <c r="M96" s="7"/>
      <c r="O96" s="13"/>
      <c r="P96" s="13"/>
    </row>
    <row r="97" spans="2:16" ht="52.5" customHeight="1" x14ac:dyDescent="0.35">
      <c r="B97" s="5"/>
      <c r="C97" s="32" t="s">
        <v>232</v>
      </c>
      <c r="D97" s="33"/>
      <c r="E97" s="34" t="s">
        <v>243</v>
      </c>
      <c r="F97" s="35" t="s">
        <v>244</v>
      </c>
      <c r="G97" s="35"/>
      <c r="H97" s="35" t="s">
        <v>245</v>
      </c>
      <c r="I97" s="17" t="s">
        <v>246</v>
      </c>
      <c r="J97" s="36"/>
      <c r="K97" s="36">
        <v>50972.46</v>
      </c>
      <c r="L97" s="19">
        <f t="shared" ref="L97:L114" si="2">+L96+J97-K97</f>
        <v>1075880739.1551433</v>
      </c>
      <c r="M97" s="7"/>
      <c r="O97" s="13"/>
      <c r="P97" s="13"/>
    </row>
    <row r="98" spans="2:16" ht="52.5" customHeight="1" x14ac:dyDescent="0.35">
      <c r="B98" s="5"/>
      <c r="C98" s="32" t="s">
        <v>232</v>
      </c>
      <c r="D98" s="33"/>
      <c r="E98" s="34" t="s">
        <v>247</v>
      </c>
      <c r="F98" s="35" t="s">
        <v>162</v>
      </c>
      <c r="G98" s="35"/>
      <c r="H98" s="35" t="s">
        <v>163</v>
      </c>
      <c r="I98" s="17" t="s">
        <v>248</v>
      </c>
      <c r="J98" s="36"/>
      <c r="K98" s="36">
        <v>14868</v>
      </c>
      <c r="L98" s="19">
        <f t="shared" si="2"/>
        <v>1075865871.1551433</v>
      </c>
      <c r="M98" s="7"/>
      <c r="O98" s="13"/>
      <c r="P98" s="13"/>
    </row>
    <row r="99" spans="2:16" ht="52.5" customHeight="1" x14ac:dyDescent="0.35">
      <c r="B99" s="5"/>
      <c r="C99" s="32" t="s">
        <v>232</v>
      </c>
      <c r="D99" s="33"/>
      <c r="E99" s="34" t="s">
        <v>249</v>
      </c>
      <c r="F99" s="35" t="s">
        <v>116</v>
      </c>
      <c r="G99" s="35"/>
      <c r="H99" s="35" t="s">
        <v>250</v>
      </c>
      <c r="I99" s="17" t="s">
        <v>251</v>
      </c>
      <c r="J99" s="36"/>
      <c r="K99" s="36">
        <v>286591.71999999997</v>
      </c>
      <c r="L99" s="19">
        <f t="shared" si="2"/>
        <v>1075579279.4351432</v>
      </c>
      <c r="M99" s="7"/>
      <c r="O99" s="13"/>
      <c r="P99" s="13"/>
    </row>
    <row r="100" spans="2:16" ht="52.5" customHeight="1" x14ac:dyDescent="0.35">
      <c r="B100" s="5"/>
      <c r="C100" s="32" t="s">
        <v>232</v>
      </c>
      <c r="D100" s="33"/>
      <c r="E100" s="34" t="s">
        <v>252</v>
      </c>
      <c r="F100" s="35" t="s">
        <v>170</v>
      </c>
      <c r="G100" s="35"/>
      <c r="H100" s="35" t="s">
        <v>253</v>
      </c>
      <c r="I100" s="17" t="s">
        <v>254</v>
      </c>
      <c r="J100" s="36"/>
      <c r="K100" s="36">
        <v>29199.96</v>
      </c>
      <c r="L100" s="19">
        <f t="shared" si="2"/>
        <v>1075550079.4751432</v>
      </c>
      <c r="M100" s="7"/>
      <c r="O100" s="13"/>
      <c r="P100" s="13"/>
    </row>
    <row r="101" spans="2:16" ht="52.5" customHeight="1" x14ac:dyDescent="0.35">
      <c r="B101" s="5"/>
      <c r="C101" s="32" t="s">
        <v>232</v>
      </c>
      <c r="D101" s="33"/>
      <c r="E101" s="34" t="s">
        <v>255</v>
      </c>
      <c r="F101" s="35" t="s">
        <v>147</v>
      </c>
      <c r="G101" s="35"/>
      <c r="H101" s="35" t="s">
        <v>149</v>
      </c>
      <c r="I101" s="17" t="s">
        <v>256</v>
      </c>
      <c r="J101" s="36"/>
      <c r="K101" s="36">
        <v>20410.990000000002</v>
      </c>
      <c r="L101" s="19">
        <f t="shared" si="2"/>
        <v>1075529668.4851432</v>
      </c>
      <c r="M101" s="7"/>
      <c r="O101" s="13"/>
      <c r="P101" s="13"/>
    </row>
    <row r="102" spans="2:16" ht="52.5" customHeight="1" x14ac:dyDescent="0.35">
      <c r="B102" s="5"/>
      <c r="C102" s="32" t="s">
        <v>232</v>
      </c>
      <c r="D102" s="33"/>
      <c r="E102" s="34" t="s">
        <v>257</v>
      </c>
      <c r="F102" s="35" t="s">
        <v>258</v>
      </c>
      <c r="G102" s="35"/>
      <c r="H102" s="35" t="s">
        <v>259</v>
      </c>
      <c r="I102" s="17" t="s">
        <v>260</v>
      </c>
      <c r="J102" s="36"/>
      <c r="K102" s="36">
        <v>1358318.18</v>
      </c>
      <c r="L102" s="19">
        <f t="shared" si="2"/>
        <v>1074171350.3051431</v>
      </c>
      <c r="M102" s="7"/>
      <c r="O102" s="13"/>
      <c r="P102" s="13"/>
    </row>
    <row r="103" spans="2:16" ht="52.5" customHeight="1" x14ac:dyDescent="0.35">
      <c r="B103" s="5"/>
      <c r="C103" s="32" t="s">
        <v>232</v>
      </c>
      <c r="D103" s="33"/>
      <c r="E103" s="34" t="s">
        <v>261</v>
      </c>
      <c r="F103" s="35" t="s">
        <v>63</v>
      </c>
      <c r="G103" s="35"/>
      <c r="H103" s="35" t="s">
        <v>262</v>
      </c>
      <c r="I103" s="17" t="s">
        <v>263</v>
      </c>
      <c r="J103" s="36"/>
      <c r="K103" s="36">
        <v>103250</v>
      </c>
      <c r="L103" s="19">
        <f t="shared" si="2"/>
        <v>1074068100.3051431</v>
      </c>
      <c r="M103" s="7"/>
      <c r="O103" s="13"/>
      <c r="P103" s="13"/>
    </row>
    <row r="104" spans="2:16" ht="52.5" customHeight="1" x14ac:dyDescent="0.35">
      <c r="B104" s="5"/>
      <c r="C104" s="32" t="s">
        <v>232</v>
      </c>
      <c r="D104" s="33"/>
      <c r="E104" s="34" t="s">
        <v>264</v>
      </c>
      <c r="F104" s="35" t="s">
        <v>158</v>
      </c>
      <c r="G104" s="35"/>
      <c r="H104" s="35" t="s">
        <v>265</v>
      </c>
      <c r="I104" s="17" t="s">
        <v>266</v>
      </c>
      <c r="J104" s="36"/>
      <c r="K104" s="36">
        <v>8832907.4299999997</v>
      </c>
      <c r="L104" s="19">
        <f t="shared" si="2"/>
        <v>1065235192.8751432</v>
      </c>
      <c r="M104" s="7"/>
      <c r="O104" s="13"/>
      <c r="P104" s="13"/>
    </row>
    <row r="105" spans="2:16" ht="52.5" customHeight="1" x14ac:dyDescent="0.35">
      <c r="B105" s="5"/>
      <c r="C105" s="32" t="s">
        <v>232</v>
      </c>
      <c r="D105" s="33"/>
      <c r="E105" s="34" t="s">
        <v>267</v>
      </c>
      <c r="F105" s="35" t="s">
        <v>268</v>
      </c>
      <c r="G105" s="35"/>
      <c r="H105" s="35" t="s">
        <v>269</v>
      </c>
      <c r="I105" s="17" t="s">
        <v>270</v>
      </c>
      <c r="J105" s="36"/>
      <c r="K105" s="36">
        <v>1952737.74</v>
      </c>
      <c r="L105" s="19">
        <f t="shared" si="2"/>
        <v>1063282455.1351432</v>
      </c>
      <c r="M105" s="7"/>
      <c r="O105" s="13"/>
      <c r="P105" s="13"/>
    </row>
    <row r="106" spans="2:16" ht="52.5" customHeight="1" x14ac:dyDescent="0.35">
      <c r="B106" s="5"/>
      <c r="C106" s="32" t="s">
        <v>232</v>
      </c>
      <c r="D106" s="33"/>
      <c r="E106" s="34" t="s">
        <v>271</v>
      </c>
      <c r="F106" s="35" t="s">
        <v>116</v>
      </c>
      <c r="G106" s="35"/>
      <c r="H106" s="35" t="s">
        <v>272</v>
      </c>
      <c r="I106" s="17" t="s">
        <v>273</v>
      </c>
      <c r="J106" s="36"/>
      <c r="K106" s="36">
        <v>362847.64</v>
      </c>
      <c r="L106" s="19">
        <f t="shared" si="2"/>
        <v>1062919607.4951432</v>
      </c>
      <c r="M106" s="7"/>
      <c r="O106" s="13"/>
      <c r="P106" s="13"/>
    </row>
    <row r="107" spans="2:16" ht="52.5" customHeight="1" x14ac:dyDescent="0.35">
      <c r="B107" s="5"/>
      <c r="C107" s="32" t="s">
        <v>232</v>
      </c>
      <c r="D107" s="33"/>
      <c r="E107" s="34" t="s">
        <v>274</v>
      </c>
      <c r="F107" s="35" t="s">
        <v>116</v>
      </c>
      <c r="G107" s="35"/>
      <c r="H107" s="35" t="s">
        <v>272</v>
      </c>
      <c r="I107" s="17" t="s">
        <v>275</v>
      </c>
      <c r="J107" s="36"/>
      <c r="K107" s="36">
        <v>54162</v>
      </c>
      <c r="L107" s="19">
        <f t="shared" si="2"/>
        <v>1062865445.4951432</v>
      </c>
      <c r="M107" s="7"/>
      <c r="O107" s="13"/>
      <c r="P107" s="13"/>
    </row>
    <row r="108" spans="2:16" ht="52.5" customHeight="1" x14ac:dyDescent="0.35">
      <c r="B108" s="5"/>
      <c r="C108" s="32" t="s">
        <v>232</v>
      </c>
      <c r="D108" s="33"/>
      <c r="E108" s="34" t="s">
        <v>276</v>
      </c>
      <c r="F108" s="35" t="s">
        <v>277</v>
      </c>
      <c r="G108" s="35"/>
      <c r="H108" s="35" t="s">
        <v>278</v>
      </c>
      <c r="I108" s="17" t="s">
        <v>279</v>
      </c>
      <c r="J108" s="36"/>
      <c r="K108" s="36">
        <v>83780</v>
      </c>
      <c r="L108" s="19">
        <f t="shared" si="2"/>
        <v>1062781665.4951432</v>
      </c>
      <c r="M108" s="7"/>
      <c r="O108" s="13"/>
      <c r="P108" s="13"/>
    </row>
    <row r="109" spans="2:16" ht="52.5" customHeight="1" x14ac:dyDescent="0.35">
      <c r="B109" s="5"/>
      <c r="C109" s="32" t="s">
        <v>232</v>
      </c>
      <c r="D109" s="33"/>
      <c r="E109" s="34" t="s">
        <v>280</v>
      </c>
      <c r="F109" s="35" t="s">
        <v>281</v>
      </c>
      <c r="G109" s="35"/>
      <c r="H109" s="35" t="s">
        <v>253</v>
      </c>
      <c r="I109" s="17" t="s">
        <v>282</v>
      </c>
      <c r="J109" s="36"/>
      <c r="K109" s="36">
        <v>42716</v>
      </c>
      <c r="L109" s="19">
        <f t="shared" si="2"/>
        <v>1062738949.4951432</v>
      </c>
      <c r="M109" s="7"/>
      <c r="O109" s="13"/>
      <c r="P109" s="13"/>
    </row>
    <row r="110" spans="2:16" ht="52.5" customHeight="1" x14ac:dyDescent="0.35">
      <c r="B110" s="5"/>
      <c r="C110" s="32" t="s">
        <v>232</v>
      </c>
      <c r="D110" s="33"/>
      <c r="E110" s="34" t="s">
        <v>283</v>
      </c>
      <c r="F110" s="35" t="s">
        <v>158</v>
      </c>
      <c r="G110" s="35"/>
      <c r="H110" s="35" t="s">
        <v>284</v>
      </c>
      <c r="I110" s="17" t="s">
        <v>285</v>
      </c>
      <c r="J110" s="36"/>
      <c r="K110" s="36">
        <v>5531000.0199999996</v>
      </c>
      <c r="L110" s="19">
        <f t="shared" si="2"/>
        <v>1057207949.4751432</v>
      </c>
      <c r="M110" s="7"/>
      <c r="O110" s="13"/>
      <c r="P110" s="13"/>
    </row>
    <row r="111" spans="2:16" ht="52.5" customHeight="1" x14ac:dyDescent="0.35">
      <c r="B111" s="5"/>
      <c r="C111" s="32" t="s">
        <v>232</v>
      </c>
      <c r="D111" s="33"/>
      <c r="E111" s="34" t="s">
        <v>286</v>
      </c>
      <c r="F111" s="35" t="s">
        <v>287</v>
      </c>
      <c r="G111" s="35"/>
      <c r="H111" s="35" t="s">
        <v>288</v>
      </c>
      <c r="I111" s="17" t="s">
        <v>289</v>
      </c>
      <c r="J111" s="36"/>
      <c r="K111" s="36">
        <v>5150000</v>
      </c>
      <c r="L111" s="19">
        <f t="shared" si="2"/>
        <v>1052057949.4751432</v>
      </c>
      <c r="M111" s="7"/>
      <c r="O111" s="13"/>
      <c r="P111" s="13"/>
    </row>
    <row r="112" spans="2:16" ht="52.5" customHeight="1" x14ac:dyDescent="0.35">
      <c r="B112" s="5"/>
      <c r="C112" s="32" t="s">
        <v>232</v>
      </c>
      <c r="D112" s="33"/>
      <c r="E112" s="34" t="s">
        <v>290</v>
      </c>
      <c r="F112" s="35" t="s">
        <v>134</v>
      </c>
      <c r="G112" s="35"/>
      <c r="H112" s="35" t="s">
        <v>291</v>
      </c>
      <c r="I112" s="17" t="s">
        <v>292</v>
      </c>
      <c r="J112" s="36"/>
      <c r="K112" s="36">
        <v>3115707.1</v>
      </c>
      <c r="L112" s="19">
        <f t="shared" si="2"/>
        <v>1048942242.3751432</v>
      </c>
      <c r="M112" s="7"/>
      <c r="O112" s="13"/>
      <c r="P112" s="13"/>
    </row>
    <row r="113" spans="2:16" ht="52.5" customHeight="1" x14ac:dyDescent="0.35">
      <c r="B113" s="5"/>
      <c r="C113" s="32" t="s">
        <v>232</v>
      </c>
      <c r="D113" s="33"/>
      <c r="E113" s="34" t="s">
        <v>293</v>
      </c>
      <c r="F113" s="35" t="s">
        <v>158</v>
      </c>
      <c r="G113" s="35"/>
      <c r="H113" s="35" t="s">
        <v>294</v>
      </c>
      <c r="I113" s="17" t="s">
        <v>295</v>
      </c>
      <c r="J113" s="36"/>
      <c r="K113" s="36">
        <v>19269422.420000002</v>
      </c>
      <c r="L113" s="19">
        <f t="shared" si="2"/>
        <v>1029672819.9551432</v>
      </c>
      <c r="M113" s="7"/>
      <c r="O113" s="13"/>
      <c r="P113" s="13"/>
    </row>
    <row r="114" spans="2:16" ht="36" x14ac:dyDescent="0.35">
      <c r="B114" s="5"/>
      <c r="C114" s="32" t="s">
        <v>232</v>
      </c>
      <c r="D114" s="33"/>
      <c r="E114" s="34">
        <v>2699</v>
      </c>
      <c r="F114" s="35" t="s">
        <v>296</v>
      </c>
      <c r="G114" s="35"/>
      <c r="H114" s="35" t="s">
        <v>297</v>
      </c>
      <c r="I114" s="17" t="s">
        <v>298</v>
      </c>
      <c r="J114" s="36"/>
      <c r="K114" s="36">
        <v>16099125.51</v>
      </c>
      <c r="L114" s="19">
        <f t="shared" si="2"/>
        <v>1013573694.4451432</v>
      </c>
      <c r="M114" s="7"/>
      <c r="O114" s="13"/>
      <c r="P114" s="13"/>
    </row>
    <row r="115" spans="2:16" ht="24" customHeight="1" thickBot="1" x14ac:dyDescent="0.4">
      <c r="B115" s="5"/>
      <c r="I115" s="22" t="s">
        <v>18</v>
      </c>
      <c r="J115" s="23">
        <f>+SUM(J33:J114)</f>
        <v>327410768.91775906</v>
      </c>
      <c r="K115" s="23">
        <f>+SUM(K33:K114)</f>
        <v>159272412.82999998</v>
      </c>
      <c r="L115" s="37">
        <f>+L114</f>
        <v>1013573694.4451432</v>
      </c>
      <c r="M115" s="7"/>
      <c r="O115" s="20">
        <v>191230290.83999994</v>
      </c>
    </row>
    <row r="116" spans="2:16" ht="18.75" thickTop="1" x14ac:dyDescent="0.35">
      <c r="B116" s="5"/>
      <c r="I116" s="22"/>
      <c r="J116" s="38"/>
      <c r="K116" s="38"/>
      <c r="L116" s="38"/>
      <c r="M116" s="7"/>
      <c r="O116" s="20">
        <f>+K115-O115</f>
        <v>-31957878.009999961</v>
      </c>
    </row>
    <row r="117" spans="2:16" x14ac:dyDescent="0.35">
      <c r="B117" s="5"/>
      <c r="C117" s="39" t="s">
        <v>299</v>
      </c>
      <c r="D117" s="40"/>
      <c r="E117" s="40"/>
      <c r="F117" s="41"/>
      <c r="I117" s="22"/>
      <c r="J117" s="38"/>
      <c r="K117" s="38"/>
      <c r="L117" s="38"/>
      <c r="M117" s="7"/>
      <c r="O117" s="20"/>
    </row>
    <row r="118" spans="2:16" x14ac:dyDescent="0.35">
      <c r="B118" s="5"/>
      <c r="C118" s="42"/>
      <c r="D118" s="43"/>
      <c r="E118" s="43"/>
      <c r="F118" s="44"/>
      <c r="I118" s="22"/>
      <c r="J118" s="38"/>
      <c r="K118" s="38"/>
      <c r="L118" s="38"/>
      <c r="M118" s="7"/>
      <c r="O118" s="20"/>
    </row>
    <row r="119" spans="2:16" ht="27" customHeight="1" x14ac:dyDescent="0.35">
      <c r="B119" s="5"/>
      <c r="C119" s="5" t="s">
        <v>300</v>
      </c>
      <c r="F119" s="45">
        <f>+K115</f>
        <v>159272412.82999998</v>
      </c>
      <c r="I119" s="22"/>
      <c r="J119" s="38"/>
      <c r="K119" s="38"/>
      <c r="L119" s="38"/>
      <c r="M119" s="7"/>
      <c r="O119" s="20"/>
    </row>
    <row r="120" spans="2:16" ht="27" customHeight="1" x14ac:dyDescent="0.35">
      <c r="B120" s="5"/>
      <c r="C120" s="5" t="s">
        <v>301</v>
      </c>
      <c r="F120" s="45">
        <v>154106767</v>
      </c>
      <c r="I120" s="22"/>
      <c r="J120" s="38"/>
      <c r="K120" s="38"/>
      <c r="L120" s="38"/>
      <c r="M120" s="7"/>
      <c r="O120" s="20"/>
    </row>
    <row r="121" spans="2:16" x14ac:dyDescent="0.35">
      <c r="B121" s="5"/>
      <c r="C121" s="5"/>
      <c r="F121" s="46"/>
      <c r="I121" s="22"/>
      <c r="J121" s="38"/>
      <c r="K121" s="38"/>
      <c r="L121" s="38"/>
      <c r="M121" s="7"/>
      <c r="O121" s="20"/>
    </row>
    <row r="122" spans="2:16" ht="18.75" thickBot="1" x14ac:dyDescent="0.4">
      <c r="B122" s="5"/>
      <c r="C122" s="47" t="s">
        <v>302</v>
      </c>
      <c r="F122" s="48">
        <f>+F119-F120</f>
        <v>5165645.8299999833</v>
      </c>
      <c r="H122" s="49"/>
      <c r="I122" s="22"/>
      <c r="J122" s="38"/>
      <c r="K122" s="38"/>
      <c r="L122" s="38"/>
      <c r="M122" s="7"/>
      <c r="O122" s="20"/>
    </row>
    <row r="123" spans="2:16" ht="18.75" thickTop="1" x14ac:dyDescent="0.35">
      <c r="B123" s="5"/>
      <c r="C123" s="29"/>
      <c r="D123" s="30"/>
      <c r="E123" s="30"/>
      <c r="F123" s="31"/>
      <c r="I123" s="22"/>
      <c r="J123" s="38"/>
      <c r="K123" s="38"/>
      <c r="L123" s="38"/>
      <c r="M123" s="7"/>
      <c r="O123" s="20"/>
    </row>
    <row r="124" spans="2:16" x14ac:dyDescent="0.35">
      <c r="B124" s="5"/>
      <c r="I124" s="22"/>
      <c r="J124" s="38"/>
      <c r="K124" s="38"/>
      <c r="L124" s="38"/>
      <c r="M124" s="7"/>
      <c r="O124" s="20">
        <v>154106767.28999999</v>
      </c>
    </row>
    <row r="125" spans="2:16" x14ac:dyDescent="0.35">
      <c r="B125" s="5"/>
      <c r="I125" s="22"/>
      <c r="J125" s="38"/>
      <c r="K125" s="38"/>
      <c r="L125" s="38"/>
      <c r="M125" s="7"/>
      <c r="O125" s="20">
        <f>+K115</f>
        <v>159272412.82999998</v>
      </c>
    </row>
    <row r="126" spans="2:16" ht="42" customHeight="1" x14ac:dyDescent="0.35">
      <c r="B126" s="5"/>
      <c r="C126" s="50" t="s">
        <v>303</v>
      </c>
      <c r="D126" s="51"/>
      <c r="E126" s="51"/>
      <c r="F126" s="52"/>
      <c r="I126" s="22"/>
      <c r="J126" s="38"/>
      <c r="K126" s="38"/>
      <c r="L126" s="38"/>
      <c r="M126" s="7"/>
      <c r="O126" s="20">
        <f>+O125-O124</f>
        <v>5165645.5399999917</v>
      </c>
    </row>
    <row r="127" spans="2:16" ht="53.25" customHeight="1" x14ac:dyDescent="0.35">
      <c r="B127" s="5"/>
      <c r="C127" s="53"/>
      <c r="D127" s="54"/>
      <c r="E127" s="54"/>
      <c r="F127" s="55"/>
      <c r="I127" s="22"/>
      <c r="J127" s="38"/>
      <c r="K127" s="38"/>
      <c r="L127" s="38"/>
      <c r="M127" s="7"/>
      <c r="O127" s="20"/>
    </row>
    <row r="128" spans="2:16" ht="27" customHeight="1" x14ac:dyDescent="0.35">
      <c r="B128" s="5"/>
      <c r="C128" s="5" t="s">
        <v>304</v>
      </c>
      <c r="F128" s="46">
        <v>5165646</v>
      </c>
      <c r="I128" s="22"/>
      <c r="J128" s="38"/>
      <c r="K128" s="38"/>
      <c r="L128" s="38"/>
      <c r="M128" s="7"/>
      <c r="O128" s="20">
        <f>+O126-103250</f>
        <v>5062395.5399999917</v>
      </c>
      <c r="P128" s="4">
        <v>1</v>
      </c>
    </row>
    <row r="129" spans="2:17" ht="27" customHeight="1" x14ac:dyDescent="0.35">
      <c r="B129" s="5"/>
      <c r="C129" s="5" t="s">
        <v>305</v>
      </c>
      <c r="F129" s="46">
        <v>5965052.1399999997</v>
      </c>
      <c r="I129" s="22"/>
      <c r="J129" s="38"/>
      <c r="K129" s="38"/>
      <c r="L129" s="38"/>
      <c r="M129" s="7"/>
      <c r="O129" s="20"/>
    </row>
    <row r="130" spans="2:17" x14ac:dyDescent="0.35">
      <c r="B130" s="5"/>
      <c r="C130" s="5"/>
      <c r="F130" s="46"/>
      <c r="I130" s="22"/>
      <c r="J130" s="38"/>
      <c r="K130" s="38"/>
      <c r="L130" s="38"/>
      <c r="M130" s="7"/>
      <c r="O130" s="20"/>
    </row>
    <row r="131" spans="2:17" ht="18.75" thickBot="1" x14ac:dyDescent="0.4">
      <c r="B131" s="5"/>
      <c r="C131" s="47" t="s">
        <v>302</v>
      </c>
      <c r="F131" s="48">
        <f>+F129-F128</f>
        <v>799406.13999999966</v>
      </c>
      <c r="I131" s="22"/>
      <c r="J131" s="38"/>
      <c r="K131" s="38"/>
      <c r="L131" s="38"/>
      <c r="M131" s="7"/>
      <c r="O131" s="20"/>
    </row>
    <row r="132" spans="2:17" ht="18.75" thickTop="1" x14ac:dyDescent="0.35">
      <c r="B132" s="5"/>
      <c r="C132" s="29"/>
      <c r="D132" s="30"/>
      <c r="E132" s="30"/>
      <c r="F132" s="31"/>
      <c r="I132" s="22"/>
      <c r="J132" s="38"/>
      <c r="K132" s="38"/>
      <c r="L132" s="38"/>
      <c r="M132" s="7"/>
      <c r="O132" s="20"/>
    </row>
    <row r="133" spans="2:17" x14ac:dyDescent="0.35">
      <c r="B133" s="5"/>
      <c r="I133" s="22"/>
      <c r="J133" s="38"/>
      <c r="K133" s="38"/>
      <c r="L133" s="38"/>
      <c r="M133" s="7"/>
      <c r="O133" s="20"/>
    </row>
    <row r="134" spans="2:17" x14ac:dyDescent="0.35">
      <c r="B134" s="5"/>
      <c r="I134" s="22"/>
      <c r="J134" s="38"/>
      <c r="K134" s="38"/>
      <c r="L134" s="38"/>
      <c r="M134" s="7"/>
      <c r="O134" s="20"/>
    </row>
    <row r="135" spans="2:17" x14ac:dyDescent="0.35">
      <c r="B135" s="5"/>
      <c r="I135" s="22"/>
      <c r="J135" s="38"/>
      <c r="K135" s="38"/>
      <c r="L135" s="38"/>
      <c r="M135" s="7"/>
      <c r="O135" s="20"/>
    </row>
    <row r="136" spans="2:17" x14ac:dyDescent="0.35">
      <c r="B136" s="5"/>
      <c r="I136" s="22"/>
      <c r="J136" s="38"/>
      <c r="K136" s="38"/>
      <c r="L136" s="38"/>
      <c r="M136" s="7"/>
      <c r="O136" s="20"/>
      <c r="Q136" s="20">
        <f>65050+64750</f>
        <v>129800</v>
      </c>
    </row>
    <row r="137" spans="2:17" x14ac:dyDescent="0.35">
      <c r="B137" s="5"/>
      <c r="I137" s="22"/>
      <c r="J137" s="38"/>
      <c r="K137" s="38"/>
      <c r="L137" s="38"/>
      <c r="M137" s="7"/>
      <c r="O137" s="20"/>
      <c r="Q137" s="20">
        <f>+Q136*5%</f>
        <v>6490</v>
      </c>
    </row>
    <row r="138" spans="2:17" x14ac:dyDescent="0.35">
      <c r="B138" s="5"/>
      <c r="M138" s="7"/>
      <c r="Q138" s="20">
        <v>84469.95</v>
      </c>
    </row>
    <row r="139" spans="2:17" x14ac:dyDescent="0.35">
      <c r="B139" s="5"/>
      <c r="M139" s="7"/>
      <c r="O139" s="13"/>
      <c r="Q139" s="20">
        <v>10911.99</v>
      </c>
    </row>
    <row r="140" spans="2:17" x14ac:dyDescent="0.35">
      <c r="B140" s="5"/>
      <c r="C140" s="24" t="s">
        <v>19</v>
      </c>
      <c r="D140" s="24"/>
      <c r="E140" s="24"/>
      <c r="H140" s="25" t="s">
        <v>20</v>
      </c>
      <c r="J140" s="24" t="s">
        <v>20</v>
      </c>
      <c r="K140" s="24"/>
      <c r="M140" s="7"/>
      <c r="O140" s="56"/>
      <c r="Q140" s="20">
        <v>10911.99</v>
      </c>
    </row>
    <row r="141" spans="2:17" x14ac:dyDescent="0.35">
      <c r="B141" s="5"/>
      <c r="C141" s="26" t="s">
        <v>21</v>
      </c>
      <c r="D141" s="26"/>
      <c r="E141" s="26"/>
      <c r="H141" s="27" t="s">
        <v>22</v>
      </c>
      <c r="J141" s="26" t="s">
        <v>23</v>
      </c>
      <c r="K141" s="26"/>
      <c r="M141" s="7"/>
      <c r="Q141" s="20">
        <v>10911.99</v>
      </c>
    </row>
    <row r="142" spans="2:17" x14ac:dyDescent="0.35">
      <c r="B142" s="5"/>
      <c r="C142" s="6" t="s">
        <v>24</v>
      </c>
      <c r="D142" s="6"/>
      <c r="E142" s="6"/>
      <c r="H142" s="28" t="s">
        <v>25</v>
      </c>
      <c r="J142" s="6" t="s">
        <v>26</v>
      </c>
      <c r="K142" s="6"/>
      <c r="M142" s="7"/>
      <c r="Q142" s="20">
        <v>20410.990000000002</v>
      </c>
    </row>
    <row r="143" spans="2:17" x14ac:dyDescent="0.35">
      <c r="B143" s="29"/>
      <c r="C143" s="30"/>
      <c r="D143" s="30"/>
      <c r="E143" s="30"/>
      <c r="F143" s="30"/>
      <c r="G143" s="30"/>
      <c r="H143" s="30"/>
      <c r="I143" s="30"/>
      <c r="J143" s="30"/>
      <c r="K143" s="30"/>
      <c r="L143" s="30"/>
      <c r="M143" s="31"/>
      <c r="Q143" s="20">
        <v>10911.99</v>
      </c>
    </row>
    <row r="144" spans="2:17" x14ac:dyDescent="0.35">
      <c r="B144" s="1"/>
      <c r="C144" s="2"/>
      <c r="D144" s="2"/>
      <c r="E144" s="2"/>
      <c r="F144" s="2"/>
      <c r="G144" s="2"/>
      <c r="H144" s="2"/>
      <c r="I144" s="2"/>
      <c r="J144" s="2"/>
      <c r="K144" s="2"/>
      <c r="L144" s="2"/>
      <c r="M144" s="3"/>
      <c r="Q144" s="4">
        <v>20410.990000000002</v>
      </c>
    </row>
    <row r="145" spans="2:17" x14ac:dyDescent="0.35">
      <c r="B145" s="5"/>
      <c r="C145" s="6" t="s">
        <v>0</v>
      </c>
      <c r="D145" s="6"/>
      <c r="E145" s="6"/>
      <c r="F145" s="6"/>
      <c r="G145" s="6"/>
      <c r="H145" s="6"/>
      <c r="I145" s="6"/>
      <c r="J145" s="6"/>
      <c r="K145" s="6"/>
      <c r="L145" s="6"/>
      <c r="M145" s="7"/>
      <c r="Q145" s="20">
        <f>SUM(Q139:Q144)</f>
        <v>84469.94</v>
      </c>
    </row>
    <row r="146" spans="2:17" x14ac:dyDescent="0.35">
      <c r="B146" s="5"/>
      <c r="C146" s="6" t="s">
        <v>1</v>
      </c>
      <c r="D146" s="6"/>
      <c r="E146" s="6"/>
      <c r="F146" s="6"/>
      <c r="G146" s="6"/>
      <c r="H146" s="6"/>
      <c r="I146" s="6"/>
      <c r="J146" s="6"/>
      <c r="K146" s="6"/>
      <c r="L146" s="6"/>
      <c r="M146" s="7"/>
    </row>
    <row r="147" spans="2:17" x14ac:dyDescent="0.35">
      <c r="B147" s="5"/>
      <c r="C147" s="6" t="s">
        <v>2</v>
      </c>
      <c r="D147" s="6"/>
      <c r="E147" s="6"/>
      <c r="F147" s="6"/>
      <c r="G147" s="6"/>
      <c r="H147" s="6"/>
      <c r="I147" s="6"/>
      <c r="J147" s="6"/>
      <c r="K147" s="6"/>
      <c r="L147" s="6"/>
      <c r="M147" s="7"/>
      <c r="Q147" s="20">
        <f>+Q138-Q145</f>
        <v>9.9999999947613105E-3</v>
      </c>
    </row>
    <row r="148" spans="2:17" x14ac:dyDescent="0.35">
      <c r="B148" s="5"/>
      <c r="C148" s="6" t="s">
        <v>306</v>
      </c>
      <c r="D148" s="6"/>
      <c r="E148" s="6"/>
      <c r="F148" s="6"/>
      <c r="G148" s="6"/>
      <c r="H148" s="6"/>
      <c r="I148" s="6"/>
      <c r="J148" s="6"/>
      <c r="K148" s="6"/>
      <c r="L148" s="6"/>
      <c r="M148" s="7"/>
    </row>
    <row r="149" spans="2:17" x14ac:dyDescent="0.35">
      <c r="B149" s="5"/>
      <c r="C149" s="6" t="s">
        <v>307</v>
      </c>
      <c r="D149" s="6"/>
      <c r="E149" s="6"/>
      <c r="F149" s="6"/>
      <c r="G149" s="6"/>
      <c r="H149" s="6"/>
      <c r="I149" s="6"/>
      <c r="J149" s="6"/>
      <c r="K149" s="6"/>
      <c r="L149" s="6"/>
      <c r="M149" s="7"/>
    </row>
    <row r="150" spans="2:17" x14ac:dyDescent="0.35">
      <c r="B150" s="5"/>
      <c r="C150" s="8">
        <f>+C7</f>
        <v>45869</v>
      </c>
      <c r="D150" s="8"/>
      <c r="E150" s="8"/>
      <c r="F150" s="8"/>
      <c r="G150" s="8"/>
      <c r="H150" s="8"/>
      <c r="I150" s="8"/>
      <c r="J150" s="8"/>
      <c r="K150" s="8"/>
      <c r="L150" s="8"/>
      <c r="M150" s="7"/>
    </row>
    <row r="151" spans="2:17" x14ac:dyDescent="0.35">
      <c r="B151" s="5"/>
      <c r="M151" s="7"/>
    </row>
    <row r="152" spans="2:17" ht="54" x14ac:dyDescent="0.35">
      <c r="B152" s="5"/>
      <c r="C152" s="9" t="s">
        <v>4</v>
      </c>
      <c r="D152" s="10" t="s">
        <v>308</v>
      </c>
      <c r="E152" s="9" t="s">
        <v>6</v>
      </c>
      <c r="F152" s="10" t="s">
        <v>7</v>
      </c>
      <c r="G152" s="10" t="s">
        <v>8</v>
      </c>
      <c r="H152" s="9" t="s">
        <v>9</v>
      </c>
      <c r="I152" s="9" t="s">
        <v>10</v>
      </c>
      <c r="J152" s="11" t="s">
        <v>11</v>
      </c>
      <c r="K152" s="11" t="s">
        <v>12</v>
      </c>
      <c r="L152" s="9" t="s">
        <v>13</v>
      </c>
      <c r="M152" s="7"/>
    </row>
    <row r="153" spans="2:17" x14ac:dyDescent="0.35">
      <c r="B153" s="5"/>
      <c r="K153" s="12" t="s">
        <v>14</v>
      </c>
      <c r="L153" s="13">
        <f>+'[1]Junio 2025'!L230</f>
        <v>210026912.70999995</v>
      </c>
      <c r="M153" s="7"/>
    </row>
    <row r="154" spans="2:17" ht="29.25" customHeight="1" x14ac:dyDescent="0.35">
      <c r="B154" s="5"/>
      <c r="C154" s="57"/>
      <c r="D154" s="34"/>
      <c r="E154" s="16"/>
      <c r="F154" s="33"/>
      <c r="G154" s="33"/>
      <c r="H154" s="18"/>
      <c r="I154" s="16"/>
      <c r="J154" s="16"/>
      <c r="K154" s="36"/>
      <c r="L154" s="19">
        <f t="shared" ref="L154:L162" si="3">+L153+J154-K154</f>
        <v>210026912.70999995</v>
      </c>
      <c r="M154" s="7"/>
    </row>
    <row r="155" spans="2:17" ht="29.25" customHeight="1" x14ac:dyDescent="0.35">
      <c r="B155" s="5"/>
      <c r="C155" s="57"/>
      <c r="D155" s="34"/>
      <c r="E155" s="16"/>
      <c r="F155" s="33"/>
      <c r="G155" s="33"/>
      <c r="H155" s="58"/>
      <c r="I155" s="16"/>
      <c r="J155" s="16"/>
      <c r="K155" s="36"/>
      <c r="L155" s="19">
        <f t="shared" si="3"/>
        <v>210026912.70999995</v>
      </c>
      <c r="M155" s="7"/>
    </row>
    <row r="156" spans="2:17" ht="29.25" customHeight="1" x14ac:dyDescent="0.35">
      <c r="B156" s="5"/>
      <c r="C156" s="57"/>
      <c r="D156" s="34"/>
      <c r="E156" s="16"/>
      <c r="F156" s="33"/>
      <c r="G156" s="33"/>
      <c r="H156" s="58"/>
      <c r="I156" s="16"/>
      <c r="J156" s="16"/>
      <c r="K156" s="36"/>
      <c r="L156" s="19">
        <f t="shared" si="3"/>
        <v>210026912.70999995</v>
      </c>
      <c r="M156" s="7"/>
    </row>
    <row r="157" spans="2:17" ht="29.25" customHeight="1" x14ac:dyDescent="0.35">
      <c r="B157" s="5"/>
      <c r="C157" s="57"/>
      <c r="D157" s="34"/>
      <c r="E157" s="16"/>
      <c r="F157" s="33"/>
      <c r="G157" s="33"/>
      <c r="H157" s="58"/>
      <c r="I157" s="16"/>
      <c r="J157" s="16"/>
      <c r="K157" s="36"/>
      <c r="L157" s="19">
        <f t="shared" si="3"/>
        <v>210026912.70999995</v>
      </c>
      <c r="M157" s="7"/>
    </row>
    <row r="158" spans="2:17" ht="29.25" customHeight="1" x14ac:dyDescent="0.35">
      <c r="B158" s="5"/>
      <c r="C158" s="57"/>
      <c r="D158" s="34"/>
      <c r="E158" s="16"/>
      <c r="F158" s="33"/>
      <c r="G158" s="33"/>
      <c r="H158" s="58"/>
      <c r="I158" s="16"/>
      <c r="J158" s="16"/>
      <c r="K158" s="36"/>
      <c r="L158" s="19">
        <f t="shared" si="3"/>
        <v>210026912.70999995</v>
      </c>
      <c r="M158" s="7"/>
    </row>
    <row r="159" spans="2:17" ht="29.25" customHeight="1" x14ac:dyDescent="0.35">
      <c r="B159" s="5"/>
      <c r="C159" s="57"/>
      <c r="D159" s="34"/>
      <c r="E159" s="16"/>
      <c r="F159" s="33"/>
      <c r="G159" s="33"/>
      <c r="H159" s="18"/>
      <c r="I159" s="16"/>
      <c r="J159" s="16"/>
      <c r="K159" s="36"/>
      <c r="L159" s="19">
        <f t="shared" si="3"/>
        <v>210026912.70999995</v>
      </c>
      <c r="M159" s="7"/>
    </row>
    <row r="160" spans="2:17" ht="29.25" customHeight="1" x14ac:dyDescent="0.35">
      <c r="B160" s="5"/>
      <c r="C160" s="57"/>
      <c r="D160" s="34"/>
      <c r="E160" s="16"/>
      <c r="F160" s="33"/>
      <c r="G160" s="33"/>
      <c r="H160" s="58"/>
      <c r="I160" s="16"/>
      <c r="J160" s="16"/>
      <c r="K160" s="36"/>
      <c r="L160" s="19">
        <f t="shared" si="3"/>
        <v>210026912.70999995</v>
      </c>
      <c r="M160" s="7"/>
    </row>
    <row r="161" spans="2:13" ht="29.25" customHeight="1" x14ac:dyDescent="0.35">
      <c r="B161" s="5"/>
      <c r="C161" s="57"/>
      <c r="D161" s="34"/>
      <c r="E161" s="16"/>
      <c r="F161" s="33"/>
      <c r="G161" s="33"/>
      <c r="H161" s="58"/>
      <c r="I161" s="16"/>
      <c r="J161" s="16"/>
      <c r="K161" s="36"/>
      <c r="L161" s="19">
        <f t="shared" si="3"/>
        <v>210026912.70999995</v>
      </c>
      <c r="M161" s="7"/>
    </row>
    <row r="162" spans="2:13" ht="29.25" customHeight="1" x14ac:dyDescent="0.35">
      <c r="B162" s="5"/>
      <c r="C162" s="57"/>
      <c r="D162" s="34"/>
      <c r="E162" s="16"/>
      <c r="F162" s="33"/>
      <c r="G162" s="33"/>
      <c r="H162" s="58"/>
      <c r="I162" s="16"/>
      <c r="J162" s="16"/>
      <c r="K162" s="36"/>
      <c r="L162" s="19">
        <f t="shared" si="3"/>
        <v>210026912.70999995</v>
      </c>
      <c r="M162" s="7"/>
    </row>
    <row r="163" spans="2:13" ht="26.25" customHeight="1" thickBot="1" x14ac:dyDescent="0.4">
      <c r="B163" s="5"/>
      <c r="I163" s="22" t="s">
        <v>18</v>
      </c>
      <c r="J163" s="23">
        <f>+SUM(J154:J162)</f>
        <v>0</v>
      </c>
      <c r="K163" s="23">
        <f>+SUM(K154:K162)</f>
        <v>0</v>
      </c>
      <c r="L163" s="23">
        <f>+L162</f>
        <v>210026912.70999995</v>
      </c>
      <c r="M163" s="7"/>
    </row>
    <row r="164" spans="2:13" ht="18.75" thickTop="1" x14ac:dyDescent="0.35">
      <c r="B164" s="5"/>
      <c r="I164" s="22"/>
      <c r="J164" s="59"/>
      <c r="K164" s="59"/>
      <c r="L164" s="59"/>
      <c r="M164" s="7"/>
    </row>
    <row r="165" spans="2:13" x14ac:dyDescent="0.35">
      <c r="B165" s="5"/>
      <c r="I165" s="22"/>
      <c r="J165" s="59"/>
      <c r="K165" s="59"/>
      <c r="L165" s="59"/>
      <c r="M165" s="7"/>
    </row>
    <row r="166" spans="2:13" x14ac:dyDescent="0.35">
      <c r="B166" s="5"/>
      <c r="I166" s="22"/>
      <c r="J166" s="59"/>
      <c r="K166" s="59"/>
      <c r="L166" s="59"/>
      <c r="M166" s="7"/>
    </row>
    <row r="167" spans="2:13" x14ac:dyDescent="0.35">
      <c r="B167" s="5"/>
      <c r="M167" s="7"/>
    </row>
    <row r="168" spans="2:13" x14ac:dyDescent="0.35">
      <c r="B168" s="5"/>
      <c r="M168" s="7"/>
    </row>
    <row r="169" spans="2:13" x14ac:dyDescent="0.35">
      <c r="B169" s="5"/>
      <c r="M169" s="7"/>
    </row>
    <row r="170" spans="2:13" x14ac:dyDescent="0.35">
      <c r="B170" s="5"/>
      <c r="M170" s="7"/>
    </row>
    <row r="171" spans="2:13" x14ac:dyDescent="0.35">
      <c r="B171" s="5"/>
      <c r="M171" s="7"/>
    </row>
    <row r="172" spans="2:13" x14ac:dyDescent="0.35">
      <c r="B172" s="5"/>
      <c r="C172" s="24" t="s">
        <v>19</v>
      </c>
      <c r="D172" s="24"/>
      <c r="E172" s="24"/>
      <c r="H172" s="25" t="s">
        <v>20</v>
      </c>
      <c r="J172" s="24" t="s">
        <v>20</v>
      </c>
      <c r="K172" s="24"/>
      <c r="M172" s="7"/>
    </row>
    <row r="173" spans="2:13" x14ac:dyDescent="0.35">
      <c r="B173" s="5"/>
      <c r="C173" s="26" t="s">
        <v>21</v>
      </c>
      <c r="D173" s="26"/>
      <c r="E173" s="26"/>
      <c r="H173" s="27" t="s">
        <v>22</v>
      </c>
      <c r="J173" s="26" t="s">
        <v>23</v>
      </c>
      <c r="K173" s="26"/>
      <c r="M173" s="7"/>
    </row>
    <row r="174" spans="2:13" x14ac:dyDescent="0.35">
      <c r="B174" s="5"/>
      <c r="C174" s="6" t="s">
        <v>24</v>
      </c>
      <c r="D174" s="6"/>
      <c r="E174" s="6"/>
      <c r="H174" s="28" t="s">
        <v>25</v>
      </c>
      <c r="J174" s="6" t="s">
        <v>26</v>
      </c>
      <c r="K174" s="6"/>
      <c r="M174" s="7"/>
    </row>
    <row r="175" spans="2:13" x14ac:dyDescent="0.35">
      <c r="B175" s="29"/>
      <c r="C175" s="30"/>
      <c r="D175" s="30"/>
      <c r="E175" s="30"/>
      <c r="F175" s="30"/>
      <c r="G175" s="30"/>
      <c r="H175" s="30"/>
      <c r="I175" s="30"/>
      <c r="J175" s="30"/>
      <c r="K175" s="30"/>
      <c r="L175" s="30"/>
      <c r="M175" s="31"/>
    </row>
  </sheetData>
  <mergeCells count="36">
    <mergeCell ref="C173:E173"/>
    <mergeCell ref="J173:K173"/>
    <mergeCell ref="C174:E174"/>
    <mergeCell ref="J174:K174"/>
    <mergeCell ref="C147:L147"/>
    <mergeCell ref="C148:L148"/>
    <mergeCell ref="C149:L149"/>
    <mergeCell ref="C150:L150"/>
    <mergeCell ref="C172:E172"/>
    <mergeCell ref="J172:K172"/>
    <mergeCell ref="C141:E141"/>
    <mergeCell ref="J141:K141"/>
    <mergeCell ref="C142:E142"/>
    <mergeCell ref="J142:K142"/>
    <mergeCell ref="C145:L145"/>
    <mergeCell ref="C146:L146"/>
    <mergeCell ref="C27:L27"/>
    <mergeCell ref="C28:L28"/>
    <mergeCell ref="C29:L29"/>
    <mergeCell ref="C117:F118"/>
    <mergeCell ref="C126:F127"/>
    <mergeCell ref="C140:E140"/>
    <mergeCell ref="J140:K140"/>
    <mergeCell ref="C20:E20"/>
    <mergeCell ref="J20:K20"/>
    <mergeCell ref="C21:E21"/>
    <mergeCell ref="J21:K21"/>
    <mergeCell ref="C25:L25"/>
    <mergeCell ref="C26:L26"/>
    <mergeCell ref="C3:L3"/>
    <mergeCell ref="C4:L4"/>
    <mergeCell ref="C5:L5"/>
    <mergeCell ref="C6:L6"/>
    <mergeCell ref="C7:L7"/>
    <mergeCell ref="C19:E19"/>
    <mergeCell ref="J19:K1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e894e15-ba27-4bdb-b4b8-8efc34bc9aed">
      <Terms xmlns="http://schemas.microsoft.com/office/infopath/2007/PartnerControls"/>
    </lcf76f155ced4ddcb4097134ff3c332f>
    <TaxCatchAll xmlns="8dbb31fa-c118-4266-b530-fff03941bcd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A67197B9F63E4439ECC38305FA8EACE" ma:contentTypeVersion="19" ma:contentTypeDescription="Crear nuevo documento." ma:contentTypeScope="" ma:versionID="3de9eae5791dd8ac0e1efdb0dc7dfbbb">
  <xsd:schema xmlns:xsd="http://www.w3.org/2001/XMLSchema" xmlns:xs="http://www.w3.org/2001/XMLSchema" xmlns:p="http://schemas.microsoft.com/office/2006/metadata/properties" xmlns:ns2="8dbb31fa-c118-4266-b530-fff03941bcda" xmlns:ns3="de894e15-ba27-4bdb-b4b8-8efc34bc9aed" targetNamespace="http://schemas.microsoft.com/office/2006/metadata/properties" ma:root="true" ma:fieldsID="2fe5409b169f7c5215fa36afa313b9cb" ns2:_="" ns3:_="">
    <xsd:import namespace="8dbb31fa-c118-4266-b530-fff03941bcda"/>
    <xsd:import namespace="de894e15-ba27-4bdb-b4b8-8efc34bc9ae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bb31fa-c118-4266-b530-fff03941bcd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5cc83801-0f8f-45ff-b7e9-4730d4be988a}" ma:internalName="TaxCatchAll" ma:showField="CatchAllData" ma:web="8dbb31fa-c118-4266-b530-fff03941bc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894e15-ba27-4bdb-b4b8-8efc34bc9ae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dfed123-6d25-4f8d-9a79-53e780515e3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99BD28-899B-4AD9-BEF7-6D6B1D264FEE}">
  <ds:schemaRefs>
    <ds:schemaRef ds:uri="http://schemas.microsoft.com/office/2006/metadata/properties"/>
    <ds:schemaRef ds:uri="http://schemas.microsoft.com/office/infopath/2007/PartnerControls"/>
    <ds:schemaRef ds:uri="de894e15-ba27-4bdb-b4b8-8efc34bc9aed"/>
    <ds:schemaRef ds:uri="8dbb31fa-c118-4266-b530-fff03941bcda"/>
  </ds:schemaRefs>
</ds:datastoreItem>
</file>

<file path=customXml/itemProps2.xml><?xml version="1.0" encoding="utf-8"?>
<ds:datastoreItem xmlns:ds="http://schemas.openxmlformats.org/officeDocument/2006/customXml" ds:itemID="{A8DED773-D068-4B70-B0F2-0711D9CC0E2C}">
  <ds:schemaRefs>
    <ds:schemaRef ds:uri="http://schemas.microsoft.com/sharepoint/v3/contenttype/forms"/>
  </ds:schemaRefs>
</ds:datastoreItem>
</file>

<file path=customXml/itemProps3.xml><?xml version="1.0" encoding="utf-8"?>
<ds:datastoreItem xmlns:ds="http://schemas.openxmlformats.org/officeDocument/2006/customXml" ds:itemID="{A00282A0-50B8-4409-9244-9683D080DA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bb31fa-c118-4266-b530-fff03941bcda"/>
    <ds:schemaRef ds:uri="de894e15-ba27-4bdb-b4b8-8efc34bc9a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Anyolani Germosén</dc:creator>
  <cp:lastModifiedBy>Anyolani Germosén</cp:lastModifiedBy>
  <dcterms:created xsi:type="dcterms:W3CDTF">2015-06-05T18:19:34Z</dcterms:created>
  <dcterms:modified xsi:type="dcterms:W3CDTF">2025-08-05T17:59:43Z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0x010100CA67197B9F63E4439ECC38305FA8EACE</vt:lpwstr>
  </property>
  <property fmtid="{D5CDD505-2E9C-101B-9397-08002B2CF9AE}" pid="3" name="MediaServiceImageTags">
    <vt:lpwstr/>
  </property>
</Properties>
</file>